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https://tdworldwide-my.sharepoint.com/personal/t466490l_tdsynnex_com/Documents/Desktop/"/>
    </mc:Choice>
  </mc:AlternateContent>
  <xr:revisionPtr revIDLastSave="4" documentId="8_{6C48D233-7F49-4CF3-83C7-95DE8244860F}" xr6:coauthVersionLast="47" xr6:coauthVersionMax="47" xr10:uidLastSave="{62EF6086-F1E2-4A58-93A4-0DAA55966795}"/>
  <bookViews>
    <workbookView xWindow="2340" yWindow="2340" windowWidth="18090" windowHeight="12510" xr2:uid="{00000000-000D-0000-FFFF-FFFF00000000}"/>
  </bookViews>
  <sheets>
    <sheet name="申込書" sheetId="6" r:id="rId1"/>
    <sheet name="無料サインアップ要否判断チャート（※7）" sheetId="17" r:id="rId2"/>
    <sheet name="アカウント番号確認方法" sheetId="14" r:id="rId3"/>
    <sheet name="Order Form" sheetId="7" state="hidden" r:id="rId4"/>
    <sheet name="変更履歴" sheetId="13" state="hidden" r:id="rId5"/>
    <sheet name="※データ" sheetId="11" r:id="rId6"/>
    <sheet name="（非表示にする）OrderFormサンプル" sheetId="10" state="hidden" r:id="rId7"/>
  </sheets>
  <definedNames>
    <definedName name="_xlnm._FilterDatabase" localSheetId="5" hidden="1">※データ!$A$2:$N$2</definedName>
    <definedName name="_xlnm.Print_Area" localSheetId="3">'Order Form'!$A$1:$I$75</definedName>
    <definedName name="_xlnm.Print_Area" localSheetId="0">申込書!$A$1:$Z$138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95" i="6" l="1"/>
  <c r="Q94" i="6"/>
  <c r="Q93" i="6"/>
  <c r="Q92" i="6"/>
  <c r="Q91" i="6"/>
  <c r="Q90" i="6"/>
  <c r="Q89" i="6"/>
  <c r="Q88" i="6"/>
  <c r="Q87" i="6"/>
  <c r="Q86" i="6"/>
  <c r="Q85" i="6"/>
  <c r="Q84" i="6"/>
  <c r="Q75" i="6"/>
  <c r="Q76" i="6"/>
  <c r="Q77" i="6"/>
  <c r="Q78" i="6"/>
  <c r="Q79" i="6"/>
  <c r="Q80" i="6"/>
  <c r="Q81" i="6"/>
  <c r="Q82" i="6"/>
  <c r="Q83" i="6"/>
  <c r="A42" i="6"/>
  <c r="A43" i="6"/>
  <c r="A41" i="6"/>
  <c r="A40" i="6"/>
  <c r="A39" i="6"/>
  <c r="Y73" i="6" l="1"/>
  <c r="W73" i="6"/>
  <c r="U73" i="6"/>
  <c r="S73" i="6"/>
  <c r="AA73" i="6" l="1"/>
  <c r="AD85" i="6" l="1"/>
  <c r="AA74" i="6" l="1"/>
  <c r="AA85" i="6"/>
  <c r="AA84" i="6"/>
  <c r="AD76" i="6"/>
  <c r="AA76" i="6"/>
  <c r="AA75" i="6"/>
  <c r="Q74" i="6" l="1"/>
  <c r="A11" i="6" l="1"/>
  <c r="A12" i="6"/>
  <c r="A70" i="6" l="1"/>
  <c r="A52" i="7" l="1"/>
  <c r="A39" i="7"/>
  <c r="A38" i="7"/>
  <c r="A37" i="7"/>
  <c r="A36" i="7"/>
  <c r="A35" i="7"/>
  <c r="A34" i="7"/>
  <c r="A33" i="7"/>
  <c r="A32" i="7"/>
  <c r="A31" i="7"/>
  <c r="K72" i="6" l="1"/>
  <c r="D60" i="7"/>
  <c r="B60" i="7"/>
  <c r="C60" i="7"/>
  <c r="Q72" i="6"/>
  <c r="A10" i="6" l="1"/>
  <c r="Y98" i="6"/>
  <c r="W98" i="6"/>
  <c r="U98" i="6"/>
  <c r="S98" i="6"/>
  <c r="W74" i="6" l="1"/>
  <c r="E30" i="7" s="1"/>
  <c r="E53" i="7"/>
  <c r="J53" i="7"/>
  <c r="E31" i="7"/>
  <c r="E32" i="7"/>
  <c r="E33" i="7"/>
  <c r="E34" i="7"/>
  <c r="E36" i="7"/>
  <c r="E37" i="7"/>
  <c r="E38" i="7"/>
  <c r="E39" i="7"/>
  <c r="W89" i="6"/>
  <c r="E45" i="7" s="1"/>
  <c r="W90" i="6"/>
  <c r="E46" i="7" s="1"/>
  <c r="W91" i="6"/>
  <c r="E47" i="7" s="1"/>
  <c r="W92" i="6"/>
  <c r="E48" i="7" s="1"/>
  <c r="W93" i="6"/>
  <c r="E49" i="7" s="1"/>
  <c r="W94" i="6"/>
  <c r="E50" i="7" s="1"/>
  <c r="W95" i="6"/>
  <c r="E51" i="7" s="1"/>
  <c r="E52" i="7"/>
  <c r="W86" i="6"/>
  <c r="E42" i="7" s="1"/>
  <c r="J49" i="7" l="1"/>
  <c r="A49" i="7"/>
  <c r="J48" i="7"/>
  <c r="A48" i="7"/>
  <c r="C13" i="7"/>
  <c r="K48" i="7" l="1"/>
  <c r="L48" i="7" s="1"/>
  <c r="K49" i="7"/>
  <c r="L49" i="7" s="1"/>
  <c r="A13" i="6"/>
  <c r="F49" i="7" l="1"/>
  <c r="G49" i="7" s="1"/>
  <c r="F48" i="7"/>
  <c r="G48" i="7" s="1"/>
  <c r="B49" i="7"/>
  <c r="B48" i="7"/>
  <c r="C24" i="7" l="1"/>
  <c r="C17" i="7"/>
  <c r="B57" i="7" l="1"/>
  <c r="D27" i="7"/>
  <c r="D26" i="7" s="1"/>
  <c r="C25" i="7"/>
  <c r="C23" i="7"/>
  <c r="D20" i="7"/>
  <c r="D19" i="7" s="1"/>
  <c r="C18" i="7"/>
  <c r="C16" i="7"/>
  <c r="C12" i="7"/>
  <c r="C11" i="7"/>
  <c r="C10" i="7"/>
  <c r="C8" i="7"/>
  <c r="C7" i="7"/>
  <c r="J52" i="7"/>
  <c r="W88" i="6"/>
  <c r="E44" i="7" s="1"/>
  <c r="W87" i="6"/>
  <c r="E43" i="7" s="1"/>
  <c r="W85" i="6"/>
  <c r="E41" i="7" s="1"/>
  <c r="W84" i="6"/>
  <c r="E40" i="7" s="1"/>
  <c r="J39" i="7"/>
  <c r="J38" i="7"/>
  <c r="J37" i="7"/>
  <c r="J36" i="7"/>
  <c r="F36" i="7" s="1"/>
  <c r="J35" i="7"/>
  <c r="J34" i="7"/>
  <c r="J33" i="7"/>
  <c r="J32" i="7"/>
  <c r="J31" i="7"/>
  <c r="K13" i="6"/>
  <c r="E35" i="7" s="1"/>
  <c r="J50" i="7" l="1"/>
  <c r="F50" i="7" s="1"/>
  <c r="G50" i="7" s="1"/>
  <c r="A50" i="7"/>
  <c r="K52" i="7"/>
  <c r="L52" i="7"/>
  <c r="J51" i="7"/>
  <c r="A51" i="7"/>
  <c r="J44" i="7"/>
  <c r="B44" i="7" s="1"/>
  <c r="A44" i="7"/>
  <c r="J45" i="7"/>
  <c r="B45" i="7" s="1"/>
  <c r="A45" i="7"/>
  <c r="J47" i="7"/>
  <c r="F47" i="7" s="1"/>
  <c r="G47" i="7" s="1"/>
  <c r="A47" i="7"/>
  <c r="J46" i="7"/>
  <c r="A46" i="7"/>
  <c r="J43" i="7"/>
  <c r="A43" i="7"/>
  <c r="J42" i="7"/>
  <c r="A42" i="7"/>
  <c r="J41" i="7"/>
  <c r="B41" i="7" s="1"/>
  <c r="A41" i="7"/>
  <c r="J40" i="7"/>
  <c r="A40" i="7"/>
  <c r="J30" i="7"/>
  <c r="B30" i="7" s="1"/>
  <c r="B59" i="7" s="1"/>
  <c r="A30" i="7"/>
  <c r="F53" i="7"/>
  <c r="B53" i="7"/>
  <c r="G53" i="7"/>
  <c r="B52" i="7"/>
  <c r="F52" i="7"/>
  <c r="G52" i="7" s="1"/>
  <c r="F39" i="7"/>
  <c r="G39" i="7"/>
  <c r="B39" i="7"/>
  <c r="F31" i="7"/>
  <c r="G31" i="7" s="1"/>
  <c r="B31" i="7"/>
  <c r="B33" i="7"/>
  <c r="F33" i="7"/>
  <c r="G33" i="7"/>
  <c r="B32" i="7"/>
  <c r="F32" i="7"/>
  <c r="G32" i="7" s="1"/>
  <c r="G37" i="7"/>
  <c r="B37" i="7"/>
  <c r="F37" i="7"/>
  <c r="B34" i="7"/>
  <c r="F34" i="7"/>
  <c r="G34" i="7"/>
  <c r="G38" i="7"/>
  <c r="F38" i="7"/>
  <c r="B38" i="7"/>
  <c r="B35" i="7"/>
  <c r="F35" i="7"/>
  <c r="G35" i="7"/>
  <c r="G36" i="7"/>
  <c r="B36" i="7"/>
  <c r="B50" i="7" l="1"/>
  <c r="F45" i="7"/>
  <c r="G45" i="7" s="1"/>
  <c r="F30" i="7"/>
  <c r="G30" i="7" s="1"/>
  <c r="C9" i="7"/>
  <c r="B47" i="7"/>
  <c r="K51" i="7"/>
  <c r="L51" i="7" s="1"/>
  <c r="F44" i="7"/>
  <c r="G44" i="7" s="1"/>
  <c r="F51" i="7"/>
  <c r="G51" i="7" s="1"/>
  <c r="B51" i="7"/>
  <c r="K50" i="7"/>
  <c r="L50" i="7" s="1"/>
  <c r="F40" i="7"/>
  <c r="G40" i="7" s="1"/>
  <c r="K40" i="7"/>
  <c r="L40" i="7" s="1"/>
  <c r="K46" i="7"/>
  <c r="L46" i="7" s="1"/>
  <c r="K45" i="7"/>
  <c r="L45" i="7" s="1"/>
  <c r="B46" i="7"/>
  <c r="F46" i="7"/>
  <c r="G46" i="7" s="1"/>
  <c r="F41" i="7"/>
  <c r="G41" i="7" s="1"/>
  <c r="K41" i="7"/>
  <c r="L41" i="7" s="1"/>
  <c r="B43" i="7"/>
  <c r="K43" i="7"/>
  <c r="L43" i="7" s="1"/>
  <c r="K47" i="7"/>
  <c r="L47" i="7" s="1"/>
  <c r="K44" i="7"/>
  <c r="L44" i="7" s="1"/>
  <c r="F42" i="7"/>
  <c r="G42" i="7" s="1"/>
  <c r="K42" i="7"/>
  <c r="L42" i="7" s="1"/>
  <c r="K30" i="7"/>
  <c r="L30" i="7" s="1"/>
  <c r="F43" i="7"/>
  <c r="G43" i="7" s="1"/>
  <c r="B40" i="7"/>
  <c r="B42" i="7"/>
</calcChain>
</file>

<file path=xl/sharedStrings.xml><?xml version="1.0" encoding="utf-8"?>
<sst xmlns="http://schemas.openxmlformats.org/spreadsheetml/2006/main" count="481" uniqueCount="335">
  <si>
    <t>Billed To</t>
    <phoneticPr fontId="1"/>
  </si>
  <si>
    <t>Email Adress:</t>
    <phoneticPr fontId="1"/>
  </si>
  <si>
    <t>Contact Name:</t>
    <phoneticPr fontId="1"/>
  </si>
  <si>
    <t>Subscriber:</t>
    <phoneticPr fontId="1"/>
  </si>
  <si>
    <t>Phone:</t>
    <phoneticPr fontId="1"/>
  </si>
  <si>
    <t>Deliverd To</t>
    <phoneticPr fontId="1"/>
  </si>
  <si>
    <t>Yes</t>
    <phoneticPr fontId="1"/>
  </si>
  <si>
    <t>Serveice Activation date:</t>
    <phoneticPr fontId="1"/>
  </si>
  <si>
    <t>Paid pereiod satart date:</t>
    <phoneticPr fontId="1"/>
  </si>
  <si>
    <t>Paid pereiod end date:</t>
    <phoneticPr fontId="1"/>
  </si>
  <si>
    <t>Billing Method:</t>
    <phoneticPr fontId="1"/>
  </si>
  <si>
    <t>Email</t>
    <phoneticPr fontId="1"/>
  </si>
  <si>
    <t>Payment Method:</t>
    <phoneticPr fontId="1"/>
  </si>
  <si>
    <t>Agreement</t>
    <phoneticPr fontId="1"/>
  </si>
  <si>
    <t>USD</t>
    <phoneticPr fontId="1"/>
  </si>
  <si>
    <t>SERVICE</t>
    <phoneticPr fontId="1"/>
  </si>
  <si>
    <t>BILLING PERIOD</t>
    <phoneticPr fontId="1"/>
  </si>
  <si>
    <t>PRICE</t>
    <phoneticPr fontId="1"/>
  </si>
  <si>
    <t>TOTAL</t>
    <phoneticPr fontId="1"/>
  </si>
  <si>
    <t>Purchase Order requirements</t>
    <phoneticPr fontId="1"/>
  </si>
  <si>
    <t>Order Form Number:</t>
    <phoneticPr fontId="1"/>
  </si>
  <si>
    <t>会社名</t>
    <rPh sb="0" eb="1">
      <t>カイ</t>
    </rPh>
    <rPh sb="1" eb="2">
      <t>シャ</t>
    </rPh>
    <rPh sb="2" eb="3">
      <t>メイ</t>
    </rPh>
    <phoneticPr fontId="1"/>
  </si>
  <si>
    <t>Any special terms and notes</t>
    <phoneticPr fontId="1"/>
  </si>
  <si>
    <t>備考</t>
    <rPh sb="0" eb="2">
      <t>ビコウ</t>
    </rPh>
    <phoneticPr fontId="1"/>
  </si>
  <si>
    <t>注意事項</t>
    <rPh sb="0" eb="2">
      <t>チュウイ</t>
    </rPh>
    <rPh sb="2" eb="4">
      <t>ジコウ</t>
    </rPh>
    <phoneticPr fontId="1"/>
  </si>
  <si>
    <t>個人情報の取扱について</t>
    <rPh sb="0" eb="2">
      <t>コジン</t>
    </rPh>
    <rPh sb="2" eb="4">
      <t>ジョウホウ</t>
    </rPh>
    <rPh sb="5" eb="7">
      <t>トリアツカイ</t>
    </rPh>
    <phoneticPr fontId="1"/>
  </si>
  <si>
    <t>申込日　</t>
    <rPh sb="0" eb="2">
      <t>モウシコミ</t>
    </rPh>
    <rPh sb="2" eb="3">
      <t>ビ</t>
    </rPh>
    <phoneticPr fontId="2"/>
  </si>
  <si>
    <t>利用規約</t>
    <rPh sb="0" eb="4">
      <t>リヨウキヤク</t>
    </rPh>
    <phoneticPr fontId="1"/>
  </si>
  <si>
    <t>PAR1-PRO-BASE-NH1Y</t>
  </si>
  <si>
    <t>PAR1-BIZ-BASE-NH1Y</t>
  </si>
  <si>
    <t>PAR1-ROOM-BASE-RM1Y</t>
  </si>
  <si>
    <t>PAR1-WEB-500-FL1Y</t>
  </si>
  <si>
    <t>PAR1-WEB-1000-FL1Y</t>
  </si>
  <si>
    <t>null</t>
    <phoneticPr fontId="1"/>
  </si>
  <si>
    <t>60days</t>
    <phoneticPr fontId="1"/>
  </si>
  <si>
    <t>Order Type:</t>
    <phoneticPr fontId="1"/>
  </si>
  <si>
    <t>Existence of DR:</t>
    <phoneticPr fontId="1"/>
  </si>
  <si>
    <t>Existence of trial:</t>
    <phoneticPr fontId="1"/>
  </si>
  <si>
    <t>SB C&amp;S Corp.</t>
    <phoneticPr fontId="1"/>
  </si>
  <si>
    <t>Sub reseller</t>
    <phoneticPr fontId="1"/>
  </si>
  <si>
    <t>+81</t>
    <phoneticPr fontId="1"/>
  </si>
  <si>
    <t>部署名</t>
    <rPh sb="0" eb="2">
      <t>ブショ</t>
    </rPh>
    <rPh sb="2" eb="3">
      <t>メイ</t>
    </rPh>
    <phoneticPr fontId="1"/>
  </si>
  <si>
    <t>ご担当者メールアドレス</t>
    <rPh sb="1" eb="4">
      <t>タントウシャ</t>
    </rPh>
    <phoneticPr fontId="1"/>
  </si>
  <si>
    <t>ご担当者電話番号</t>
    <rPh sb="1" eb="4">
      <t>タントウシャ</t>
    </rPh>
    <rPh sb="4" eb="6">
      <t>デンワ</t>
    </rPh>
    <rPh sb="6" eb="8">
      <t>バンゴウ</t>
    </rPh>
    <phoneticPr fontId="1"/>
  </si>
  <si>
    <t>英文会社名（半角）</t>
    <rPh sb="0" eb="2">
      <t>エイブン</t>
    </rPh>
    <rPh sb="2" eb="3">
      <t>カイ</t>
    </rPh>
    <rPh sb="3" eb="4">
      <t>シャ</t>
    </rPh>
    <rPh sb="4" eb="5">
      <t>メイ</t>
    </rPh>
    <rPh sb="6" eb="8">
      <t>ハンカク</t>
    </rPh>
    <phoneticPr fontId="1"/>
  </si>
  <si>
    <t>会社名（全角）</t>
    <rPh sb="0" eb="1">
      <t>カイ</t>
    </rPh>
    <rPh sb="1" eb="2">
      <t>シャ</t>
    </rPh>
    <rPh sb="2" eb="3">
      <t>メイ</t>
    </rPh>
    <rPh sb="4" eb="6">
      <t>ゼンカク</t>
    </rPh>
    <phoneticPr fontId="1"/>
  </si>
  <si>
    <t>ご担当者氏名（全角）</t>
    <rPh sb="1" eb="4">
      <t>タントウシャ</t>
    </rPh>
    <rPh sb="4" eb="6">
      <t>シメイ</t>
    </rPh>
    <rPh sb="7" eb="9">
      <t>ゼンカク</t>
    </rPh>
    <phoneticPr fontId="1"/>
  </si>
  <si>
    <t>名</t>
    <rPh sb="0" eb="1">
      <t>メイ</t>
    </rPh>
    <phoneticPr fontId="1"/>
  </si>
  <si>
    <t>姓</t>
    <rPh sb="0" eb="1">
      <t>セイ</t>
    </rPh>
    <phoneticPr fontId="1"/>
  </si>
  <si>
    <t>Zoom Video Communications, Inc. 行き</t>
    <rPh sb="32" eb="33">
      <t>イ</t>
    </rPh>
    <phoneticPr fontId="1"/>
  </si>
  <si>
    <t>Approval Id:</t>
    <phoneticPr fontId="1"/>
  </si>
  <si>
    <t>Akimi Mizuno</t>
    <phoneticPr fontId="1"/>
  </si>
  <si>
    <t>SBBMB-mobilebiz@g.softbank.co.jp</t>
    <phoneticPr fontId="1"/>
  </si>
  <si>
    <t>81-3-6858-6727</t>
    <phoneticPr fontId="1"/>
  </si>
  <si>
    <t>PAR1-CRC-1-PT1Y</t>
  </si>
  <si>
    <t>Zoom Product</t>
  </si>
  <si>
    <t>SKU</t>
  </si>
  <si>
    <t>Description</t>
  </si>
  <si>
    <t>MSRP</t>
  </si>
  <si>
    <t>Standard Margin</t>
  </si>
  <si>
    <t>Deal Reg Margin</t>
  </si>
  <si>
    <t>Tier</t>
  </si>
  <si>
    <t>Tier Quantity Start</t>
  </si>
  <si>
    <t>Tier Quantity End</t>
  </si>
  <si>
    <t>PAR2-BIZ-BASE-NH1Y</t>
  </si>
  <si>
    <t>PAR3-BIZ-BASE-NH1Y</t>
  </si>
  <si>
    <t>PAR4-BIZ-BASE-NH1Y</t>
  </si>
  <si>
    <t>PAR5-BIZ-BASE-NH1Y</t>
  </si>
  <si>
    <t>PAR6-BIZ-BASE-NH1Y</t>
  </si>
  <si>
    <t>PAR7-BIZ-BASE-NH1Y</t>
  </si>
  <si>
    <t>PAR8-BIZ-BASE-NH1Y</t>
  </si>
  <si>
    <t>PAR9-BIZ-BASE-NH1Y</t>
  </si>
  <si>
    <t>PAR1-LMR-500-NH1Y</t>
  </si>
  <si>
    <t>PAR1-LMR-1K-NH1Y</t>
  </si>
  <si>
    <t>PAR2-LMR-1K-NH1Y</t>
  </si>
  <si>
    <t>PAR3-LMR-1K-NH1Y</t>
  </si>
  <si>
    <t>PAR4-LMR-1K-NH1Y</t>
  </si>
  <si>
    <t>PAR5-LMR-1K-NH1Y</t>
  </si>
  <si>
    <t>PAR6-LMR-1K-NH1Y</t>
  </si>
  <si>
    <t>PAR7-LMR-1K-NH1Y</t>
  </si>
  <si>
    <t>PAR8-LMR-1K-NH1Y</t>
  </si>
  <si>
    <t>PAR9-LMR-1K-NH1Y</t>
  </si>
  <si>
    <t>PAR10-LMR-1K-NH1Y</t>
  </si>
  <si>
    <t>PAR11-LMR-1K-NH1Y</t>
  </si>
  <si>
    <t>PAR1-WEB-3000-FL1Y</t>
  </si>
  <si>
    <t>PAR1-WEB-5000-FL1Y</t>
  </si>
  <si>
    <t>商品名</t>
    <rPh sb="0" eb="3">
      <t>ショウヒンメイ</t>
    </rPh>
    <phoneticPr fontId="1"/>
  </si>
  <si>
    <t>コード登録有無</t>
    <rPh sb="3" eb="5">
      <t>トウロク</t>
    </rPh>
    <rPh sb="5" eb="7">
      <t>ウム</t>
    </rPh>
    <phoneticPr fontId="1"/>
  </si>
  <si>
    <t>型番</t>
    <rPh sb="0" eb="2">
      <t>カタバン</t>
    </rPh>
    <phoneticPr fontId="1"/>
  </si>
  <si>
    <t>SKU</t>
    <phoneticPr fontId="1"/>
  </si>
  <si>
    <r>
      <t>1.以下ご確認いただき、同意の上お申込をお願い致します。</t>
    </r>
    <r>
      <rPr>
        <b/>
        <sz val="14"/>
        <color rgb="FFFF0000"/>
        <rFont val="メイリオ"/>
        <family val="3"/>
        <charset val="128"/>
      </rPr>
      <t>&lt;必須&gt;</t>
    </r>
    <rPh sb="2" eb="4">
      <t>イカ</t>
    </rPh>
    <rPh sb="5" eb="7">
      <t>カクニン</t>
    </rPh>
    <rPh sb="12" eb="14">
      <t>ドウイ</t>
    </rPh>
    <rPh sb="15" eb="16">
      <t>ウエ</t>
    </rPh>
    <rPh sb="17" eb="19">
      <t>モウシコミ</t>
    </rPh>
    <phoneticPr fontId="1"/>
  </si>
  <si>
    <r>
      <t>2.申込情報</t>
    </r>
    <r>
      <rPr>
        <b/>
        <sz val="14"/>
        <color rgb="FFFF0000"/>
        <rFont val="メイリオ"/>
        <family val="3"/>
        <charset val="128"/>
      </rPr>
      <t>&lt;必須&gt;</t>
    </r>
    <rPh sb="2" eb="3">
      <t>モウ</t>
    </rPh>
    <rPh sb="3" eb="4">
      <t>コミ</t>
    </rPh>
    <rPh sb="4" eb="6">
      <t>ジョウホウ</t>
    </rPh>
    <phoneticPr fontId="1"/>
  </si>
  <si>
    <r>
      <t>3.エンドユーザー情報</t>
    </r>
    <r>
      <rPr>
        <b/>
        <sz val="14"/>
        <color rgb="FFFF0000"/>
        <rFont val="メイリオ"/>
        <family val="3"/>
        <charset val="128"/>
      </rPr>
      <t>&lt;必須&gt;</t>
    </r>
    <rPh sb="9" eb="11">
      <t>ジョウホウ</t>
    </rPh>
    <phoneticPr fontId="1"/>
  </si>
  <si>
    <r>
      <t>4.販売店情報</t>
    </r>
    <r>
      <rPr>
        <b/>
        <sz val="14"/>
        <color rgb="FFFF0000"/>
        <rFont val="メイリオ"/>
        <family val="3"/>
        <charset val="128"/>
      </rPr>
      <t>&lt;必須&gt;</t>
    </r>
    <rPh sb="2" eb="5">
      <t>ハンバイテン</t>
    </rPh>
    <rPh sb="5" eb="7">
      <t>ジョウホウ</t>
    </rPh>
    <phoneticPr fontId="1"/>
  </si>
  <si>
    <r>
      <t>5.購入対象製品</t>
    </r>
    <r>
      <rPr>
        <b/>
        <sz val="14"/>
        <color rgb="FFFF0000"/>
        <rFont val="メイリオ"/>
        <family val="3"/>
        <charset val="128"/>
      </rPr>
      <t>&lt;必須&gt;</t>
    </r>
    <rPh sb="2" eb="6">
      <t>コウニュウタイショウ</t>
    </rPh>
    <rPh sb="6" eb="8">
      <t>セイヒン</t>
    </rPh>
    <phoneticPr fontId="1"/>
  </si>
  <si>
    <t>*4 自動更新製品です。満了日の45日前までに減数/解約の申請がない限り、既存保有数で更新となりますのでご注意ください。</t>
    <rPh sb="3" eb="5">
      <t>ジドウ</t>
    </rPh>
    <rPh sb="5" eb="7">
      <t>コウシン</t>
    </rPh>
    <rPh sb="7" eb="9">
      <t>セイヒン</t>
    </rPh>
    <rPh sb="12" eb="14">
      <t>マンリョウ</t>
    </rPh>
    <rPh sb="14" eb="15">
      <t>ニチ</t>
    </rPh>
    <rPh sb="18" eb="19">
      <t>ニチ</t>
    </rPh>
    <rPh sb="19" eb="20">
      <t>マエ</t>
    </rPh>
    <rPh sb="23" eb="25">
      <t>ゲンスウ</t>
    </rPh>
    <rPh sb="26" eb="28">
      <t>カイヤク</t>
    </rPh>
    <rPh sb="29" eb="31">
      <t>シンセイ</t>
    </rPh>
    <rPh sb="34" eb="35">
      <t>カギ</t>
    </rPh>
    <rPh sb="37" eb="39">
      <t>キゾン</t>
    </rPh>
    <rPh sb="39" eb="41">
      <t>ホユウ</t>
    </rPh>
    <rPh sb="41" eb="42">
      <t>スウ</t>
    </rPh>
    <rPh sb="43" eb="45">
      <t>コウシン</t>
    </rPh>
    <rPh sb="53" eb="55">
      <t>チュウイ</t>
    </rPh>
    <phoneticPr fontId="1"/>
  </si>
  <si>
    <t>*6 契約期間途中追加の場合、次回更新日までの残月数分のご購入が必要です。</t>
    <rPh sb="3" eb="5">
      <t>ケイヤク</t>
    </rPh>
    <rPh sb="5" eb="7">
      <t>キカン</t>
    </rPh>
    <rPh sb="7" eb="9">
      <t>トチュウ</t>
    </rPh>
    <rPh sb="9" eb="11">
      <t>ツイカ</t>
    </rPh>
    <rPh sb="12" eb="14">
      <t>バアイ</t>
    </rPh>
    <rPh sb="15" eb="17">
      <t>ジカイ</t>
    </rPh>
    <rPh sb="17" eb="19">
      <t>コウシン</t>
    </rPh>
    <rPh sb="19" eb="20">
      <t>ニチ</t>
    </rPh>
    <rPh sb="23" eb="25">
      <t>ザンゲツ</t>
    </rPh>
    <rPh sb="25" eb="26">
      <t>スウ</t>
    </rPh>
    <rPh sb="26" eb="27">
      <t>ブン</t>
    </rPh>
    <rPh sb="29" eb="31">
      <t>コウニュウ</t>
    </rPh>
    <rPh sb="32" eb="34">
      <t>ヒツヨウ</t>
    </rPh>
    <phoneticPr fontId="1"/>
  </si>
  <si>
    <t>*2 年間契約のみです。月額契約のお取扱いはございません。</t>
    <rPh sb="3" eb="5">
      <t>ネンカン</t>
    </rPh>
    <rPh sb="5" eb="7">
      <t>ケイヤク</t>
    </rPh>
    <rPh sb="12" eb="14">
      <t>ゲツガク</t>
    </rPh>
    <rPh sb="14" eb="16">
      <t>ケイヤク</t>
    </rPh>
    <rPh sb="18" eb="20">
      <t>トリアツカ</t>
    </rPh>
    <phoneticPr fontId="1"/>
  </si>
  <si>
    <t>Account No：</t>
    <phoneticPr fontId="1"/>
  </si>
  <si>
    <t>①</t>
    <phoneticPr fontId="1"/>
  </si>
  <si>
    <t>②</t>
    <phoneticPr fontId="1"/>
  </si>
  <si>
    <t>[プロフィール]をクリックします。</t>
    <phoneticPr fontId="1"/>
  </si>
  <si>
    <t>③</t>
    <phoneticPr fontId="1"/>
  </si>
  <si>
    <t>Zoom Webポータルサイトにサインインをします。
https://zoom.us/signin</t>
    <phoneticPr fontId="1"/>
  </si>
  <si>
    <t>*10 DR登録後、承認が下りるとApproval Id(A-8ケタ数字）が発行されます。</t>
    <rPh sb="6" eb="8">
      <t>トウロク</t>
    </rPh>
    <rPh sb="8" eb="9">
      <t>アト</t>
    </rPh>
    <rPh sb="10" eb="12">
      <t>ショウニン</t>
    </rPh>
    <rPh sb="13" eb="14">
      <t>オ</t>
    </rPh>
    <rPh sb="34" eb="36">
      <t>スウジ</t>
    </rPh>
    <rPh sb="38" eb="40">
      <t>ハッコウ</t>
    </rPh>
    <phoneticPr fontId="1"/>
  </si>
  <si>
    <t>*3 オプション製品の単体購入は不可となります。</t>
    <rPh sb="8" eb="10">
      <t>セイヒン</t>
    </rPh>
    <rPh sb="11" eb="13">
      <t>タンタイ</t>
    </rPh>
    <rPh sb="13" eb="15">
      <t>コウニュウ</t>
    </rPh>
    <rPh sb="16" eb="18">
      <t>フカ</t>
    </rPh>
    <phoneticPr fontId="1"/>
  </si>
  <si>
    <t>*5 各製品で最低契約数が定められています。下回る数量でのご契約はできません。ただし追加時は各製品1Lからご購入可能です。</t>
    <rPh sb="3" eb="4">
      <t>カク</t>
    </rPh>
    <rPh sb="4" eb="6">
      <t>セイヒン</t>
    </rPh>
    <rPh sb="7" eb="9">
      <t>サイテイ</t>
    </rPh>
    <rPh sb="9" eb="11">
      <t>ケイヤク</t>
    </rPh>
    <rPh sb="11" eb="12">
      <t>スウ</t>
    </rPh>
    <rPh sb="13" eb="14">
      <t>サダ</t>
    </rPh>
    <rPh sb="22" eb="24">
      <t>シタマワ</t>
    </rPh>
    <rPh sb="25" eb="27">
      <t>スウリョウ</t>
    </rPh>
    <rPh sb="30" eb="32">
      <t>ケイヤク</t>
    </rPh>
    <rPh sb="42" eb="44">
      <t>ツイカ</t>
    </rPh>
    <rPh sb="44" eb="45">
      <t>ジ</t>
    </rPh>
    <rPh sb="46" eb="49">
      <t>カクセイヒン</t>
    </rPh>
    <rPh sb="54" eb="56">
      <t>コウニュウ</t>
    </rPh>
    <rPh sb="56" eb="58">
      <t>カノウ</t>
    </rPh>
    <phoneticPr fontId="1"/>
  </si>
  <si>
    <t>ご担当者氏名（アルファベット半角）</t>
    <rPh sb="1" eb="4">
      <t>タントウシャ</t>
    </rPh>
    <rPh sb="4" eb="6">
      <t>シメイ</t>
    </rPh>
    <rPh sb="14" eb="16">
      <t>ハンカク</t>
    </rPh>
    <phoneticPr fontId="1"/>
  </si>
  <si>
    <t>QUANTITY</t>
    <phoneticPr fontId="1"/>
  </si>
  <si>
    <t>*8 納品（メール）は、エンドユーザーご担当者様へのみメール納品です。</t>
    <rPh sb="3" eb="5">
      <t>ノウヒン</t>
    </rPh>
    <rPh sb="20" eb="23">
      <t>タントウシャ</t>
    </rPh>
    <rPh sb="23" eb="24">
      <t>サマ</t>
    </rPh>
    <rPh sb="30" eb="32">
      <t>ノウヒン</t>
    </rPh>
    <phoneticPr fontId="1"/>
  </si>
  <si>
    <t>Existence of Account:</t>
    <phoneticPr fontId="1"/>
  </si>
  <si>
    <t>※ご担当者メールアドレス＝オーナーとなる1名のアドレスをご記入ください。複数の環境でオーナーになることはできません。</t>
    <rPh sb="2" eb="5">
      <t>タントウシャ</t>
    </rPh>
    <rPh sb="21" eb="22">
      <t>メイ</t>
    </rPh>
    <rPh sb="29" eb="31">
      <t>キニュウ</t>
    </rPh>
    <rPh sb="36" eb="38">
      <t>フクスウ</t>
    </rPh>
    <rPh sb="39" eb="41">
      <t>カンキョウ</t>
    </rPh>
    <phoneticPr fontId="1"/>
  </si>
  <si>
    <t>有償契約へ移行時以下注意点がございますので、ご確認・ご了承の上お申込みをお願い致します。</t>
  </si>
  <si>
    <t>　　　確認しました。</t>
    <rPh sb="3" eb="5">
      <t>カクニン</t>
    </rPh>
    <phoneticPr fontId="1"/>
  </si>
  <si>
    <t>　ご希望に合わせて別途有償オプションをご購入ください。</t>
    <phoneticPr fontId="1"/>
  </si>
  <si>
    <t>　削除頂けていない場合、ランダムに有償切替されます。</t>
    <phoneticPr fontId="1"/>
  </si>
  <si>
    <t>製品名（選択）</t>
    <rPh sb="0" eb="2">
      <t>セイヒン</t>
    </rPh>
    <rPh sb="2" eb="3">
      <t>メイ</t>
    </rPh>
    <phoneticPr fontId="1"/>
  </si>
  <si>
    <t>その他</t>
    <rPh sb="2" eb="3">
      <t>ホカ</t>
    </rPh>
    <phoneticPr fontId="1"/>
  </si>
  <si>
    <t>製品名（記入）</t>
    <rPh sb="0" eb="2">
      <t>セイヒン</t>
    </rPh>
    <rPh sb="2" eb="3">
      <t>メイ</t>
    </rPh>
    <rPh sb="4" eb="6">
      <t>キニュウ</t>
    </rPh>
    <phoneticPr fontId="1"/>
  </si>
  <si>
    <t>型番（記入不要）</t>
    <rPh sb="0" eb="2">
      <t>カタバン</t>
    </rPh>
    <rPh sb="3" eb="5">
      <t>キニュウ</t>
    </rPh>
    <rPh sb="5" eb="7">
      <t>フヨウ</t>
    </rPh>
    <phoneticPr fontId="1"/>
  </si>
  <si>
    <t>*1 新規/追加：毎月1日開通のみです。（土日関係なし）。過去日付に遡及はできません。必ず未来日を記載してください。</t>
    <rPh sb="3" eb="5">
      <t>シンキ</t>
    </rPh>
    <rPh sb="6" eb="8">
      <t>ツイカ</t>
    </rPh>
    <rPh sb="9" eb="11">
      <t>マイツキ</t>
    </rPh>
    <rPh sb="12" eb="13">
      <t>ニチ</t>
    </rPh>
    <rPh sb="13" eb="15">
      <t>カイツウ</t>
    </rPh>
    <rPh sb="21" eb="23">
      <t>ドニチ</t>
    </rPh>
    <rPh sb="23" eb="25">
      <t>カンケイ</t>
    </rPh>
    <rPh sb="29" eb="31">
      <t>カコ</t>
    </rPh>
    <rPh sb="31" eb="33">
      <t>ヒヅケ</t>
    </rPh>
    <rPh sb="34" eb="36">
      <t>ソキュウ</t>
    </rPh>
    <rPh sb="43" eb="44">
      <t>カナラ</t>
    </rPh>
    <rPh sb="45" eb="47">
      <t>ミライ</t>
    </rPh>
    <rPh sb="47" eb="48">
      <t>ニチ</t>
    </rPh>
    <rPh sb="49" eb="51">
      <t>キサイ</t>
    </rPh>
    <phoneticPr fontId="1"/>
  </si>
  <si>
    <t>　  減数/解約：更新タイミングのみ可能、契約期間途中での減数・解約はできません。</t>
    <rPh sb="3" eb="5">
      <t>ゲンスウ</t>
    </rPh>
    <rPh sb="6" eb="8">
      <t>カイヤク</t>
    </rPh>
    <rPh sb="9" eb="11">
      <t>コウシン</t>
    </rPh>
    <rPh sb="18" eb="20">
      <t>カノウ</t>
    </rPh>
    <rPh sb="21" eb="23">
      <t>ケイヤク</t>
    </rPh>
    <rPh sb="23" eb="25">
      <t>キカン</t>
    </rPh>
    <rPh sb="25" eb="27">
      <t>トチュウ</t>
    </rPh>
    <rPh sb="29" eb="31">
      <t>ゲンスウ</t>
    </rPh>
    <rPh sb="32" eb="34">
      <t>カイヤク</t>
    </rPh>
    <phoneticPr fontId="1"/>
  </si>
  <si>
    <t>※アカウント番号は、トライアル利用をされた場合のみ表示されます。無料版（メーカーHPから無料サインアップのみ行った）をご利用の場合は表示されません。</t>
    <rPh sb="15" eb="17">
      <t>リヨウ</t>
    </rPh>
    <rPh sb="21" eb="23">
      <t>バアイ</t>
    </rPh>
    <rPh sb="25" eb="27">
      <t>ヒョウジ</t>
    </rPh>
    <phoneticPr fontId="1"/>
  </si>
  <si>
    <r>
      <t>Teacher</t>
    </r>
    <r>
      <rPr>
        <sz val="11"/>
        <color theme="0"/>
        <rFont val="Yu Gothic"/>
        <family val="2"/>
        <charset val="128"/>
      </rPr>
      <t>；</t>
    </r>
    <phoneticPr fontId="1"/>
  </si>
  <si>
    <r>
      <t xml:space="preserve"> </t>
    </r>
    <r>
      <rPr>
        <sz val="11"/>
        <color theme="0"/>
        <rFont val="Yu Gothic"/>
        <family val="2"/>
        <charset val="128"/>
      </rPr>
      <t>／</t>
    </r>
    <r>
      <rPr>
        <sz val="11"/>
        <color theme="0"/>
        <rFont val="Arial"/>
        <family val="2"/>
      </rPr>
      <t xml:space="preserve"> Staff</t>
    </r>
    <r>
      <rPr>
        <sz val="11"/>
        <color theme="0"/>
        <rFont val="Yu Gothic"/>
        <family val="2"/>
        <charset val="128"/>
      </rPr>
      <t>；</t>
    </r>
    <phoneticPr fontId="1"/>
  </si>
  <si>
    <r>
      <t xml:space="preserve">  </t>
    </r>
    <r>
      <rPr>
        <sz val="11"/>
        <color theme="0"/>
        <rFont val="Yu Gothic"/>
        <family val="2"/>
        <charset val="128"/>
      </rPr>
      <t>／</t>
    </r>
    <r>
      <rPr>
        <sz val="11"/>
        <color theme="0"/>
        <rFont val="Arial"/>
        <family val="2"/>
      </rPr>
      <t xml:space="preserve"> Students</t>
    </r>
    <r>
      <rPr>
        <sz val="11"/>
        <color theme="0"/>
        <rFont val="Yu Gothic"/>
        <family val="2"/>
        <charset val="128"/>
      </rPr>
      <t>；</t>
    </r>
    <phoneticPr fontId="1"/>
  </si>
  <si>
    <t>変更履歴</t>
    <rPh sb="0" eb="2">
      <t>ヘンコウ</t>
    </rPh>
    <rPh sb="2" eb="4">
      <t>リレキ</t>
    </rPh>
    <phoneticPr fontId="1"/>
  </si>
  <si>
    <t>Siteﾗｲｾﾝｽ選択時の教職員数記載枠追加</t>
    <rPh sb="9" eb="11">
      <t>センタク</t>
    </rPh>
    <rPh sb="11" eb="12">
      <t>ジ</t>
    </rPh>
    <rPh sb="13" eb="16">
      <t>キョウショクイン</t>
    </rPh>
    <rPh sb="16" eb="17">
      <t>スウ</t>
    </rPh>
    <rPh sb="17" eb="19">
      <t>キサイ</t>
    </rPh>
    <rPh sb="19" eb="20">
      <t>ワク</t>
    </rPh>
    <rPh sb="20" eb="22">
      <t>ツイカ</t>
    </rPh>
    <phoneticPr fontId="1"/>
  </si>
  <si>
    <t>Siteﾗｲｾﾝｽ選択時オーダーフォームへの反映</t>
    <rPh sb="22" eb="24">
      <t>ハンエイ</t>
    </rPh>
    <phoneticPr fontId="1"/>
  </si>
  <si>
    <t>アカウント番号8桁→8桁または9桁に変更</t>
    <rPh sb="5" eb="7">
      <t>バンゴウ</t>
    </rPh>
    <rPh sb="8" eb="9">
      <t>ケタ</t>
    </rPh>
    <rPh sb="11" eb="12">
      <t>ケタ</t>
    </rPh>
    <rPh sb="16" eb="17">
      <t>ケタ</t>
    </rPh>
    <rPh sb="18" eb="20">
      <t>ヘンコウ</t>
    </rPh>
    <phoneticPr fontId="1"/>
  </si>
  <si>
    <t>アカウント番号は無料版では表示されない旨記載</t>
    <rPh sb="5" eb="7">
      <t>バンゴウ</t>
    </rPh>
    <rPh sb="8" eb="10">
      <t>ムリョウ</t>
    </rPh>
    <rPh sb="10" eb="11">
      <t>バン</t>
    </rPh>
    <rPh sb="13" eb="15">
      <t>ヒョウジ</t>
    </rPh>
    <rPh sb="19" eb="20">
      <t>ムネ</t>
    </rPh>
    <rPh sb="20" eb="22">
      <t>キサイ</t>
    </rPh>
    <phoneticPr fontId="1"/>
  </si>
  <si>
    <t>※トライアルはビジネスプラン相当の機能提供だったため、プロプランへ有償切替をご希望の場合機能ダウングレードになります。ご注意ください。</t>
    <rPh sb="33" eb="35">
      <t>ユウショウ</t>
    </rPh>
    <rPh sb="35" eb="37">
      <t>キリカエ</t>
    </rPh>
    <rPh sb="39" eb="41">
      <t>キボウ</t>
    </rPh>
    <rPh sb="42" eb="44">
      <t>バアイ</t>
    </rPh>
    <rPh sb="44" eb="46">
      <t>キノウ</t>
    </rPh>
    <rPh sb="60" eb="62">
      <t>チュウイ</t>
    </rPh>
    <phoneticPr fontId="1"/>
  </si>
  <si>
    <t>※有償プラン申込数量がトライアル申込数量を下回る場合、有償プランお申込み時点で有償切替対象ユーザー以外はユーザー削除を実施してください。</t>
    <rPh sb="27" eb="29">
      <t>ユウショウ</t>
    </rPh>
    <rPh sb="33" eb="35">
      <t>モウシコ</t>
    </rPh>
    <rPh sb="36" eb="38">
      <t>ジテン</t>
    </rPh>
    <rPh sb="39" eb="41">
      <t>ユウショウ</t>
    </rPh>
    <rPh sb="43" eb="45">
      <t>タイショウ</t>
    </rPh>
    <rPh sb="59" eb="61">
      <t>ジッシ</t>
    </rPh>
    <phoneticPr fontId="1"/>
  </si>
  <si>
    <t>※トライアルに付帯のウェビナー500・大規模ミーティング500は、有償のプロプラン、ビジネスプランには無償付帯しておりません。</t>
  </si>
  <si>
    <t>＜トライアルをお申込み/ご利用頂いたお客様へ＞</t>
    <rPh sb="8" eb="10">
      <t>モウシコ</t>
    </rPh>
    <rPh sb="13" eb="15">
      <t>リヨウ</t>
    </rPh>
    <rPh sb="15" eb="16">
      <t>イタダ</t>
    </rPh>
    <rPh sb="19" eb="21">
      <t>キャクサマ</t>
    </rPh>
    <phoneticPr fontId="1"/>
  </si>
  <si>
    <t>ユーザー名の下に、アカウント番号（黄色箇所数字）の記載があります。
このアカウント番号を申請書にご記載ください。</t>
    <rPh sb="17" eb="19">
      <t>キイロ</t>
    </rPh>
    <rPh sb="19" eb="21">
      <t>カショ</t>
    </rPh>
    <rPh sb="21" eb="23">
      <t>スウジ</t>
    </rPh>
    <phoneticPr fontId="1"/>
  </si>
  <si>
    <t>ご担当者（オーナー）メールアドレス※</t>
    <rPh sb="1" eb="4">
      <t>タントウシャ</t>
    </rPh>
    <phoneticPr fontId="1"/>
  </si>
  <si>
    <t>MSRP</t>
    <phoneticPr fontId="1"/>
  </si>
  <si>
    <t>MSRP×QUANTITY</t>
    <phoneticPr fontId="1"/>
  </si>
  <si>
    <t>案件登録（DR）</t>
    <phoneticPr fontId="1"/>
  </si>
  <si>
    <t>※製品名（選択）に該当商品がない場合は、以下にご記入ください。型番は記入不要です。</t>
    <rPh sb="1" eb="3">
      <t>セイヒン</t>
    </rPh>
    <rPh sb="3" eb="4">
      <t>メイ</t>
    </rPh>
    <rPh sb="5" eb="7">
      <t>センタク</t>
    </rPh>
    <rPh sb="9" eb="11">
      <t>ガイトウ</t>
    </rPh>
    <rPh sb="11" eb="13">
      <t>ショウヒン</t>
    </rPh>
    <rPh sb="16" eb="18">
      <t>バアイ</t>
    </rPh>
    <rPh sb="20" eb="22">
      <t>イカ</t>
    </rPh>
    <rPh sb="24" eb="26">
      <t>キニュウ</t>
    </rPh>
    <rPh sb="31" eb="33">
      <t>カタバン</t>
    </rPh>
    <rPh sb="34" eb="36">
      <t>キニュウ</t>
    </rPh>
    <rPh sb="36" eb="38">
      <t>フヨウ</t>
    </rPh>
    <phoneticPr fontId="1"/>
  </si>
  <si>
    <t>種別：商流変更追加</t>
    <rPh sb="0" eb="2">
      <t>シュベツ</t>
    </rPh>
    <rPh sb="3" eb="5">
      <t>ショウリュウ</t>
    </rPh>
    <rPh sb="5" eb="7">
      <t>ヘンコウ</t>
    </rPh>
    <rPh sb="7" eb="9">
      <t>ツイカ</t>
    </rPh>
    <phoneticPr fontId="1"/>
  </si>
  <si>
    <t>エンド向け同意項目追加</t>
    <rPh sb="3" eb="4">
      <t>ム</t>
    </rPh>
    <rPh sb="5" eb="7">
      <t>ドウイ</t>
    </rPh>
    <rPh sb="7" eb="9">
      <t>コウモク</t>
    </rPh>
    <rPh sb="9" eb="11">
      <t>ツイカ</t>
    </rPh>
    <phoneticPr fontId="1"/>
  </si>
  <si>
    <t>販社向け同意項目追加</t>
    <rPh sb="0" eb="2">
      <t>ハンシャ</t>
    </rPh>
    <rPh sb="2" eb="3">
      <t>ム</t>
    </rPh>
    <rPh sb="4" eb="6">
      <t>ドウイ</t>
    </rPh>
    <rPh sb="6" eb="8">
      <t>コウモク</t>
    </rPh>
    <rPh sb="8" eb="10">
      <t>ツイカ</t>
    </rPh>
    <phoneticPr fontId="1"/>
  </si>
  <si>
    <t>メーカーからの連絡</t>
    <phoneticPr fontId="1"/>
  </si>
  <si>
    <t>販売店様向け確認事項</t>
    <phoneticPr fontId="1"/>
  </si>
  <si>
    <t>【トライアルから有償契約へ移行希望の場合】</t>
  </si>
  <si>
    <t>・トライアル環境のアカウント番号を記載して下さい</t>
  </si>
  <si>
    <t>・「現在」のトライアル利用環境のオーナーアドレスを「担当者E-mail」に記載下さい</t>
  </si>
  <si>
    <t>（トライアル申請時のオーナーアドレスから変更されている場合ございますので必ず現在のオーナーアドレスをご確認の上記載下さい）</t>
  </si>
  <si>
    <t>【トライアル環境移行しない場合】</t>
  </si>
  <si>
    <t>・トライアル環境のアカウント番号は記載不要です</t>
  </si>
  <si>
    <t>・オーナー希望のメールアドレスをトライアル環境から事前に外すかトライアル環境に属していないメールアドレスをオーナーアドレスに指定下さい</t>
  </si>
  <si>
    <t>※申込種別の選択にご注意ください。一部製品解約の場合は「減数」、全製品解約の場合は「解約」を選択下さい。</t>
    <rPh sb="1" eb="3">
      <t>モウシコミ</t>
    </rPh>
    <rPh sb="3" eb="5">
      <t>シュベツ</t>
    </rPh>
    <rPh sb="6" eb="8">
      <t>センタク</t>
    </rPh>
    <rPh sb="10" eb="12">
      <t>チュウイ</t>
    </rPh>
    <phoneticPr fontId="1"/>
  </si>
  <si>
    <t>例：2021/10/01-2022/09/30</t>
    <rPh sb="0" eb="1">
      <t>レイ</t>
    </rPh>
    <phoneticPr fontId="1"/>
  </si>
  <si>
    <t>※商流変更選択の場合、環境引継ぎのため必須。既存契約のアカウント番号を正しく記載してください。</t>
    <phoneticPr fontId="1"/>
  </si>
  <si>
    <t>※※※※アカウント番号は、無料版（メーカーHPから無料サインアップのみ行った）をご利用の場合は表示されません。</t>
    <rPh sb="9" eb="11">
      <t>バンゴウ</t>
    </rPh>
    <rPh sb="13" eb="15">
      <t>ムリョウ</t>
    </rPh>
    <rPh sb="15" eb="16">
      <t>バン</t>
    </rPh>
    <rPh sb="25" eb="27">
      <t>ムリョウ</t>
    </rPh>
    <rPh sb="35" eb="36">
      <t>オコナ</t>
    </rPh>
    <rPh sb="41" eb="43">
      <t>リヨウ</t>
    </rPh>
    <rPh sb="44" eb="46">
      <t>バアイ</t>
    </rPh>
    <rPh sb="47" eb="49">
      <t>ヒョウジ</t>
    </rPh>
    <phoneticPr fontId="1"/>
  </si>
  <si>
    <t>※※※「その他」を選択した場合：トライアル申込元パートナー様へ「トライアル利用の終了およびリンク解除作業」依頼をしてください。Zoomシステム構造上、</t>
    <rPh sb="6" eb="7">
      <t>ホカ</t>
    </rPh>
    <rPh sb="9" eb="11">
      <t>センタク</t>
    </rPh>
    <rPh sb="13" eb="15">
      <t>バアイ</t>
    </rPh>
    <phoneticPr fontId="1"/>
  </si>
  <si>
    <t>紐づけを解除しない限り同一アカウントをSB C&amp;S経由での有償契約に切替ができません。また紐づけ解除した瞬間から無料Basic版にダウングレードします。ご注意ください。</t>
    <rPh sb="77" eb="79">
      <t>チュウイ</t>
    </rPh>
    <phoneticPr fontId="1"/>
  </si>
  <si>
    <t>申込種別</t>
    <phoneticPr fontId="1"/>
  </si>
  <si>
    <t>※次回更新日：満了日（月末最終日）ではなく更新日（１日）を記載下さい。</t>
    <rPh sb="1" eb="5">
      <t>ジカイコウシン</t>
    </rPh>
    <rPh sb="5" eb="6">
      <t>ニチ</t>
    </rPh>
    <rPh sb="7" eb="9">
      <t>マンリョウ</t>
    </rPh>
    <rPh sb="29" eb="31">
      <t>キサイ</t>
    </rPh>
    <phoneticPr fontId="1"/>
  </si>
  <si>
    <t>※同数更新の場合は申請不要となります。</t>
    <phoneticPr fontId="1"/>
  </si>
  <si>
    <r>
      <t xml:space="preserve">　以下確認し、同意します
CSM活動の一環でZoom社より直接エンドユーザーご担当者様へご連絡させていただくことがございます。
ご了承頂ける場合はチェックを入れてください。
※ご連絡はエンドユーザー担当者様（オーナーアドレス）宛にさせていただきます。
</t>
    </r>
    <r>
      <rPr>
        <b/>
        <u/>
        <sz val="12"/>
        <color theme="1"/>
        <rFont val="メイリオ"/>
        <family val="3"/>
        <charset val="128"/>
      </rPr>
      <t>販売店様へ</t>
    </r>
    <r>
      <rPr>
        <sz val="12"/>
        <color theme="1"/>
        <rFont val="メイリオ"/>
        <family val="3"/>
        <charset val="128"/>
      </rPr>
      <t xml:space="preserve">
エンドユーザー様より合意いただいた場合のみ上記対応を行いますので、ご了承ください。</t>
    </r>
    <phoneticPr fontId="1"/>
  </si>
  <si>
    <t>　以下確認し、同意します
SB C&amp;S株式会社が運営致しますZoom相談センターより、ご連絡を差し上げることがございます。
※スムーズなご利用に向けてのサポート、またご利用時の不明点のフォローを目的としております。
※販売店様情報欄に記載頂いた方へご連絡差し上げます。
個人情報の取扱について（SB C&amp;S株式会社） https://cas.softbank.jp/privacy/</t>
    <phoneticPr fontId="1"/>
  </si>
  <si>
    <t>https://zoom.us/jp-jp/privacy.html</t>
    <phoneticPr fontId="1"/>
  </si>
  <si>
    <t>*7 新規お申込みの場合、お客様のご注文状況に応じて無料サインアップの要否が異なります。無料サインアップが必要な場合事前にメーカーHP（https://zoom.us/signup）</t>
    <rPh sb="3" eb="5">
      <t>シンキ</t>
    </rPh>
    <rPh sb="6" eb="8">
      <t>モウシコ</t>
    </rPh>
    <rPh sb="10" eb="12">
      <t>バアイ</t>
    </rPh>
    <rPh sb="44" eb="46">
      <t>ムリョウ</t>
    </rPh>
    <rPh sb="53" eb="55">
      <t>ヒツヨウ</t>
    </rPh>
    <rPh sb="56" eb="58">
      <t>バアイ</t>
    </rPh>
    <rPh sb="58" eb="60">
      <t>ジゼン</t>
    </rPh>
    <phoneticPr fontId="1"/>
  </si>
  <si>
    <t>より無料サインアップを実施してください。サインアップ不要の場合でサインアップ済みのアドレスをオーナーアドレスとする場合はZoomのユーザ削除を実施してからお申し込みお願いします</t>
    <rPh sb="26" eb="28">
      <t>フヨウ</t>
    </rPh>
    <rPh sb="29" eb="31">
      <t>バアイ</t>
    </rPh>
    <rPh sb="38" eb="39">
      <t>ズ</t>
    </rPh>
    <rPh sb="57" eb="59">
      <t>バアイ</t>
    </rPh>
    <rPh sb="68" eb="70">
      <t>サクジョ</t>
    </rPh>
    <rPh sb="71" eb="73">
      <t>ジッシ</t>
    </rPh>
    <rPh sb="78" eb="79">
      <t>モウ</t>
    </rPh>
    <rPh sb="80" eb="81">
      <t>コ</t>
    </rPh>
    <rPh sb="83" eb="84">
      <t>ネガ</t>
    </rPh>
    <phoneticPr fontId="1"/>
  </si>
  <si>
    <t>フリガナ（全角）</t>
    <rPh sb="5" eb="6">
      <t>ゼン</t>
    </rPh>
    <rPh sb="6" eb="7">
      <t>）</t>
    </rPh>
    <phoneticPr fontId="1"/>
  </si>
  <si>
    <t>フリガナ（全角）</t>
    <phoneticPr fontId="1"/>
  </si>
  <si>
    <t>https://explore.zoom.us/ja/eula-terms-of-service/</t>
    <phoneticPr fontId="1"/>
  </si>
  <si>
    <t>Ver3.4</t>
    <phoneticPr fontId="1"/>
  </si>
  <si>
    <t>新規</t>
  </si>
  <si>
    <t>Zoom　申込書</t>
    <rPh sb="5" eb="8">
      <t>モウシコミショ</t>
    </rPh>
    <phoneticPr fontId="1"/>
  </si>
  <si>
    <t>Zoom Workplace Pro 1-49 1Y</t>
  </si>
  <si>
    <t>Zoom Workplace Pro 50-99 1Y</t>
  </si>
  <si>
    <t>Zoom Workplace Business 5000- 1Y</t>
  </si>
  <si>
    <t>500 Participants meeting 1- 1Y</t>
  </si>
  <si>
    <t>Webinar 500 - 1Y</t>
  </si>
  <si>
    <t>Webinar 1000 - 1Y</t>
  </si>
  <si>
    <t>Webinar 3000 - 1Y</t>
  </si>
  <si>
    <t>Webinar 5000 - 1Y</t>
  </si>
  <si>
    <t>Zoom Sessions 100 Unlimited 1- 1Y</t>
  </si>
  <si>
    <t>Zoom Sessions 500 Unlimited 1- 1Y</t>
  </si>
  <si>
    <t>Zoom Sessions 1000 Unlimited 1- 1Y</t>
  </si>
  <si>
    <t>Zoom Sessions 3000 Unlimited 1- 1Y</t>
  </si>
  <si>
    <t>Zoom Sessions 5000 Unlimited 1- 1Y</t>
  </si>
  <si>
    <t>Cloud Recording 200 GB Monthly Usage - 1Y</t>
  </si>
  <si>
    <t>Cloud Recording 1TB Monthly Usage - 1Y</t>
  </si>
  <si>
    <t>Cloud Recording 5TB Monthly Usage - 1Y</t>
  </si>
  <si>
    <t>1000 Participants meeting  1000-1499 1Y</t>
  </si>
  <si>
    <t>1000 Participants meeting  1500-2499 1Y</t>
  </si>
  <si>
    <t>1000 Participants meeting  2500-4999 1Y</t>
  </si>
  <si>
    <t>1000 Participants meeting  5000-9999 1Y</t>
  </si>
  <si>
    <t>1000 Participants meeting  10000-19999 1Y</t>
  </si>
  <si>
    <t>1000 Participants meeting 20000-49999 1Y</t>
  </si>
  <si>
    <t>Zoom Workplace Pro 100-249 1Y</t>
  </si>
  <si>
    <t>PAR2-PRO-BASE-NH1Y</t>
  </si>
  <si>
    <t>Z1-ESS-1-1YR</t>
  </si>
  <si>
    <t>Z1-ESS-2-1YR</t>
  </si>
  <si>
    <t>Z1-ESS-3-1YR</t>
  </si>
  <si>
    <t>Z1-ESS-4-1YR</t>
  </si>
  <si>
    <t>ZE-100-UNL-1YR</t>
  </si>
  <si>
    <t>ZE-500-UNL-1YR</t>
  </si>
  <si>
    <t>ZE-1000-UNL-1YR</t>
  </si>
  <si>
    <t>ZE-3000-UNL-1YR</t>
  </si>
  <si>
    <t>ZE-5000-UNL-1YR</t>
  </si>
  <si>
    <t>ZS-100-UNL-1YR</t>
  </si>
  <si>
    <t>ZS-500-UNL-1YR</t>
  </si>
  <si>
    <t>ZS-1000-UNL-1YR</t>
  </si>
  <si>
    <t>ZS-3000-UNL-1YR</t>
  </si>
  <si>
    <t>ZS-5000-UNL-1YR</t>
  </si>
  <si>
    <t>ZM-CLR-200G-1-1Y</t>
  </si>
  <si>
    <t>ZM-CLR-1TB-1-1Y</t>
  </si>
  <si>
    <t>ZM-CLR-5TB-1-1Y</t>
  </si>
  <si>
    <t>ZM-ZRA-1-1Y</t>
  </si>
  <si>
    <t>ZM-ZRA-2-1Y</t>
  </si>
  <si>
    <t>ZM-ZRA-3-1Y</t>
  </si>
  <si>
    <t>ZM-ZRA-4-1Y</t>
  </si>
  <si>
    <t>ZM-ZRA-5-1Y</t>
  </si>
  <si>
    <t>ZM-WR-1-1Y</t>
  </si>
  <si>
    <t>ZM-WR-2-1Y</t>
  </si>
  <si>
    <t>ZM-WR-3-1Y</t>
  </si>
  <si>
    <t>ZM-TC-1-1Y</t>
  </si>
  <si>
    <t>ZM-TC-2-1Y</t>
  </si>
  <si>
    <t>ZM-TC-3-1Y</t>
  </si>
  <si>
    <t>ZM-TC-4-1Y</t>
  </si>
  <si>
    <t>PAR1-WEB-10K-FL1Y</t>
  </si>
  <si>
    <t>PAR3-PRO-BASE-NH1Y</t>
  </si>
  <si>
    <t>Zoom Workplace Business  10-49 1Y</t>
  </si>
  <si>
    <t>Zoom Workplace Business  50-99 1Y</t>
  </si>
  <si>
    <t>Zoom Workplace Business  100-249 1Y</t>
  </si>
  <si>
    <t>Zoom Workplace Business  250-499 1Y</t>
  </si>
  <si>
    <t>Zoom Workplace Business  500-999 1Y</t>
  </si>
  <si>
    <t>Zoom Workplace Business  1000-1499 1Y</t>
  </si>
  <si>
    <t>Zoom Workplace Business  1500-2499 1Y</t>
  </si>
  <si>
    <t>Zoom Workplace Business  2500-4999 1Y</t>
  </si>
  <si>
    <t>Zoom Workplace Enterprise Essentials  50-249 1Y</t>
  </si>
  <si>
    <t>Zoom Workplace Enterprise Essentials  250-499 1Y</t>
  </si>
  <si>
    <t>Zoom Workplace Enterprise Essentials  500-999 1Y</t>
  </si>
  <si>
    <t>Zoom Workplace Enterprise Essentials  1000-2499 1Y</t>
  </si>
  <si>
    <t>Zoom Rooms 1Y</t>
  </si>
  <si>
    <t>Room Connector 1Y</t>
  </si>
  <si>
    <t>1000 Participants meeting  1-49 1Y</t>
  </si>
  <si>
    <t>1000 Participants meeting  50-99 1Y</t>
  </si>
  <si>
    <t>1000 Participants meeting  100-249 1Y</t>
  </si>
  <si>
    <t>1000 Participants meeting  250-499 1Y</t>
  </si>
  <si>
    <t>1000 Participants meeting  500-999 1Y</t>
  </si>
  <si>
    <t>Webinar 10000 - 1Y</t>
  </si>
  <si>
    <t>Zoom Events 100 Unlimited  1- 1Y</t>
  </si>
  <si>
    <t>Zoom Events 500 Unlimited  1- 1Y</t>
  </si>
  <si>
    <t>Zoom Events 1,000 Unlimited  1- 1Y</t>
  </si>
  <si>
    <t>Zoom Events 3,000 Unlimited  1- 1Y</t>
  </si>
  <si>
    <t>Zoom Events 5,000 Unlimited  1- 1Y</t>
  </si>
  <si>
    <t>Zoom Revenue Accelerator  1-9 1Y</t>
  </si>
  <si>
    <t>Zoom Revenue Accelerator  10-99 1Y</t>
  </si>
  <si>
    <t>Zoom Revenue Accelerator  100-499 1Y</t>
  </si>
  <si>
    <t>Zoom Revenue Accelerator  500-999 1Y</t>
  </si>
  <si>
    <t>Zoom Revenue Accelerator  1000-2499 1Y</t>
  </si>
  <si>
    <t>Workspace Reservation  1-9 1Y</t>
  </si>
  <si>
    <t>Workspace Reservation  10-99 1Y</t>
  </si>
  <si>
    <t>Workspace Reservation  100-499 1Y</t>
  </si>
  <si>
    <t>Zoom Translated Captions  1-49 1Y</t>
  </si>
  <si>
    <t>Zoom Translated Captions  50-249 1Y</t>
  </si>
  <si>
    <t>Zoom Translated Captions  250-499 1Y</t>
  </si>
  <si>
    <t>Zoom Translated Captions  500-999 1Y</t>
  </si>
  <si>
    <t>Zoom Workplace for Education School and Campus 20- 1Y</t>
  </si>
  <si>
    <t>Z1-EDU-SC-1Y</t>
  </si>
  <si>
    <t>ライセンス</t>
    <phoneticPr fontId="1"/>
  </si>
  <si>
    <t>JX71N3900A</t>
  </si>
  <si>
    <t>JX71N4000A</t>
  </si>
  <si>
    <t>JX71P9700A</t>
  </si>
  <si>
    <t>JX71N4100A</t>
  </si>
  <si>
    <t>JX71N4200A</t>
  </si>
  <si>
    <t>JX71N4300A</t>
  </si>
  <si>
    <t>JX71N4400A</t>
  </si>
  <si>
    <t>JX71N4500A</t>
  </si>
  <si>
    <t>JX71N4600A</t>
  </si>
  <si>
    <t>JX71N4700A</t>
  </si>
  <si>
    <t>JX71N4800A</t>
  </si>
  <si>
    <t>JX71N4900A</t>
  </si>
  <si>
    <t>JX71N5400A</t>
  </si>
  <si>
    <t>JX71N5500A</t>
  </si>
  <si>
    <t>JX71N5600A</t>
  </si>
  <si>
    <t>JX71N5700A</t>
  </si>
  <si>
    <t>JX71N7100A</t>
  </si>
  <si>
    <t>JX71N7200A</t>
  </si>
  <si>
    <t>JX71N7300A</t>
  </si>
  <si>
    <t>JX71N7400A</t>
  </si>
  <si>
    <t>JX71N7500A</t>
  </si>
  <si>
    <t>JX71N7600A</t>
  </si>
  <si>
    <t>JX71N7700A</t>
  </si>
  <si>
    <t>JX71N7800A</t>
  </si>
  <si>
    <t>JX71P7400A</t>
  </si>
  <si>
    <t>JX71P7500A</t>
  </si>
  <si>
    <t>JX71P7600A</t>
  </si>
  <si>
    <t>JX71P7700A</t>
  </si>
  <si>
    <t>JX71P7800A</t>
  </si>
  <si>
    <t>JX71P7900A</t>
  </si>
  <si>
    <t>JX71N7900A</t>
  </si>
  <si>
    <t>JX71N8000A</t>
  </si>
  <si>
    <t>JX71N8100A</t>
  </si>
  <si>
    <t>JX71N8200A</t>
  </si>
  <si>
    <t>JX71P8400A(1/2)
JX71P8400B(2/2)</t>
  </si>
  <si>
    <t>JX71N9000A</t>
  </si>
  <si>
    <t>JX71N9100A</t>
  </si>
  <si>
    <t>JX71N9200A</t>
  </si>
  <si>
    <t>JX71N9300A</t>
  </si>
  <si>
    <t>JX71N9400A</t>
  </si>
  <si>
    <t>JX71O0200A</t>
  </si>
  <si>
    <t>JX71O0300A</t>
  </si>
  <si>
    <t>JX71O0400A</t>
  </si>
  <si>
    <t>JX71O0500A</t>
  </si>
  <si>
    <t>JX71O0600A</t>
  </si>
  <si>
    <t>JX71O2100A</t>
  </si>
  <si>
    <t>JX71O2200A</t>
  </si>
  <si>
    <t>JX71O2300A</t>
  </si>
  <si>
    <t>JX71O2400A</t>
  </si>
  <si>
    <t>JX71O2500A</t>
  </si>
  <si>
    <t>JX71O2600A</t>
  </si>
  <si>
    <t>JX71O2700A</t>
  </si>
  <si>
    <t>JX71O2800A</t>
  </si>
  <si>
    <t>JX71O3300A</t>
  </si>
  <si>
    <t>JX71O3400A</t>
  </si>
  <si>
    <t>JX71O3500A</t>
  </si>
  <si>
    <t>JX71O3600A</t>
  </si>
  <si>
    <t>JX71O3700A</t>
  </si>
  <si>
    <t>JX71O3800A</t>
  </si>
  <si>
    <t>JX71O3900A</t>
  </si>
  <si>
    <t>JX71O6600A</t>
  </si>
  <si>
    <t>無</t>
    <rPh sb="0" eb="1">
      <t>ナ</t>
    </rPh>
    <phoneticPr fontId="1"/>
  </si>
  <si>
    <t>トライアル</t>
  </si>
  <si>
    <t>無料サインアップ</t>
    <rPh sb="0" eb="2">
      <t>ムリョウ</t>
    </rPh>
    <phoneticPr fontId="1"/>
  </si>
  <si>
    <t>有</t>
    <rPh sb="0" eb="1">
      <t>ア</t>
    </rPh>
    <phoneticPr fontId="1"/>
  </si>
  <si>
    <t>済</t>
    <rPh sb="0" eb="1">
      <t>スミ</t>
    </rPh>
    <phoneticPr fontId="1"/>
  </si>
  <si>
    <t>開通希望日</t>
    <rPh sb="0" eb="2">
      <t>カイツウ</t>
    </rPh>
    <rPh sb="2" eb="4">
      <t>キボウ</t>
    </rPh>
    <rPh sb="4" eb="5">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</si>
</sst>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26" formatCode="\$#,##0.00_);[Red]\(\$#,##0.00\)"/>
    <numFmt numFmtId="176" formatCode="[$$-409]#,##0.00;[$$-409]#,##0.00"/>
    <numFmt numFmtId="177" formatCode="[$¥-411]#,##0;[$¥-411]#,##0"/>
    <numFmt numFmtId="178" formatCode="0_);[Red]\(0\)"/>
    <numFmt numFmtId="179" formatCode="[&lt;=9999999]###\-####;\(###\)\ ###\-####"/>
  </numFmts>
  <fonts count="51">
    <font>
      <sz val="11"/>
      <color theme="1"/>
      <name val="ＭＳ Ｐゴシック"/>
      <family val="2"/>
      <charset val="128"/>
      <scheme val="minor"/>
    </font>
    <font>
      <sz val="6"/>
      <name val="ＭＳ Ｐゴシック"/>
      <family val="2"/>
      <charset val="128"/>
      <scheme val="minor"/>
    </font>
    <font>
      <sz val="9"/>
      <color theme="1"/>
      <name val="メイリオ"/>
      <family val="3"/>
      <charset val="128"/>
    </font>
    <font>
      <sz val="11"/>
      <color theme="1"/>
      <name val="ＭＳ Ｐゴシック"/>
      <family val="2"/>
      <charset val="128"/>
      <scheme val="minor"/>
    </font>
    <font>
      <sz val="11"/>
      <color theme="1"/>
      <name val="メイリオ"/>
      <family val="3"/>
      <charset val="128"/>
    </font>
    <font>
      <sz val="11"/>
      <color theme="1"/>
      <name val="Arial"/>
      <family val="2"/>
    </font>
    <font>
      <b/>
      <sz val="11"/>
      <color theme="1"/>
      <name val="Arial"/>
      <family val="2"/>
    </font>
    <font>
      <b/>
      <sz val="12"/>
      <color theme="1"/>
      <name val="Arial"/>
      <family val="2"/>
    </font>
    <font>
      <u/>
      <sz val="11"/>
      <color theme="10"/>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b/>
      <sz val="11"/>
      <color theme="0"/>
      <name val="ＭＳ Ｐゴシック"/>
      <family val="3"/>
      <charset val="128"/>
      <scheme val="minor"/>
    </font>
    <font>
      <b/>
      <sz val="12"/>
      <color theme="1"/>
      <name val="ＭＳ Ｐゴシック"/>
      <family val="3"/>
      <charset val="128"/>
      <scheme val="minor"/>
    </font>
    <font>
      <b/>
      <u/>
      <sz val="20"/>
      <color theme="1"/>
      <name val="Arial"/>
      <family val="2"/>
    </font>
    <font>
      <sz val="11"/>
      <color theme="0"/>
      <name val="Arial"/>
      <family val="2"/>
    </font>
    <font>
      <b/>
      <sz val="11"/>
      <color theme="1"/>
      <name val="メイリオ"/>
      <family val="3"/>
      <charset val="128"/>
    </font>
    <font>
      <b/>
      <sz val="20"/>
      <color theme="0"/>
      <name val="メイリオ"/>
      <family val="3"/>
      <charset val="128"/>
    </font>
    <font>
      <b/>
      <sz val="14"/>
      <name val="メイリオ"/>
      <family val="3"/>
      <charset val="128"/>
    </font>
    <font>
      <b/>
      <sz val="14"/>
      <color rgb="FFFF0000"/>
      <name val="メイリオ"/>
      <family val="3"/>
      <charset val="128"/>
    </font>
    <font>
      <sz val="12"/>
      <name val="メイリオ"/>
      <family val="3"/>
      <charset val="128"/>
    </font>
    <font>
      <sz val="11"/>
      <color theme="10"/>
      <name val="メイリオ"/>
      <family val="3"/>
      <charset val="128"/>
    </font>
    <font>
      <b/>
      <sz val="14"/>
      <color theme="1"/>
      <name val="メイリオ"/>
      <family val="3"/>
      <charset val="128"/>
    </font>
    <font>
      <sz val="11"/>
      <color theme="0" tint="-0.249977111117893"/>
      <name val="メイリオ"/>
      <family val="3"/>
      <charset val="128"/>
    </font>
    <font>
      <b/>
      <sz val="11"/>
      <name val="メイリオ"/>
      <family val="3"/>
      <charset val="128"/>
    </font>
    <font>
      <sz val="11"/>
      <name val="メイリオ"/>
      <family val="3"/>
      <charset val="128"/>
    </font>
    <font>
      <sz val="12"/>
      <color theme="1"/>
      <name val="メイリオ"/>
      <family val="3"/>
      <charset val="128"/>
    </font>
    <font>
      <b/>
      <sz val="16"/>
      <name val="メイリオ"/>
      <family val="3"/>
      <charset val="128"/>
    </font>
    <font>
      <b/>
      <sz val="16"/>
      <color theme="1"/>
      <name val="メイリオ"/>
      <family val="3"/>
      <charset val="128"/>
    </font>
    <font>
      <sz val="12"/>
      <color theme="10"/>
      <name val="メイリオ"/>
      <family val="3"/>
      <charset val="128"/>
    </font>
    <font>
      <b/>
      <sz val="22"/>
      <color theme="0"/>
      <name val="メイリオ"/>
      <family val="3"/>
      <charset val="128"/>
    </font>
    <font>
      <b/>
      <sz val="11"/>
      <color theme="0" tint="-0.499984740745262"/>
      <name val="メイリオ"/>
      <family val="3"/>
      <charset val="128"/>
    </font>
    <font>
      <sz val="11"/>
      <color theme="0" tint="-0.499984740745262"/>
      <name val="メイリオ"/>
      <family val="3"/>
      <charset val="128"/>
    </font>
    <font>
      <b/>
      <sz val="11"/>
      <color theme="0"/>
      <name val="Arial"/>
      <family val="2"/>
    </font>
    <font>
      <b/>
      <sz val="16"/>
      <color theme="1"/>
      <name val="Arial"/>
      <family val="2"/>
    </font>
    <font>
      <sz val="16"/>
      <color theme="1"/>
      <name val="Arial"/>
      <family val="2"/>
    </font>
    <font>
      <u/>
      <sz val="11"/>
      <color theme="10"/>
      <name val="メイリオ"/>
      <family val="3"/>
      <charset val="128"/>
    </font>
    <font>
      <b/>
      <sz val="22"/>
      <color theme="1"/>
      <name val="メイリオ"/>
      <family val="3"/>
      <charset val="128"/>
    </font>
    <font>
      <sz val="11"/>
      <color theme="0"/>
      <name val="メイリオ"/>
      <family val="3"/>
      <charset val="128"/>
    </font>
    <font>
      <b/>
      <sz val="10"/>
      <color rgb="FFFF0000"/>
      <name val="メイリオ"/>
      <family val="3"/>
      <charset val="128"/>
    </font>
    <font>
      <b/>
      <sz val="11"/>
      <color rgb="FFFF0000"/>
      <name val="メイリオ"/>
      <family val="3"/>
      <charset val="128"/>
    </font>
    <font>
      <sz val="14"/>
      <color theme="1"/>
      <name val="メイリオ"/>
      <family val="3"/>
      <charset val="128"/>
    </font>
    <font>
      <sz val="11"/>
      <color rgb="FFFF0000"/>
      <name val="メイリオ"/>
      <family val="3"/>
      <charset val="128"/>
    </font>
    <font>
      <sz val="11"/>
      <name val="Arial"/>
      <family val="2"/>
    </font>
    <font>
      <sz val="11"/>
      <color theme="0"/>
      <name val="Yu Gothic"/>
      <family val="2"/>
      <charset val="128"/>
    </font>
    <font>
      <b/>
      <sz val="11"/>
      <name val="Arial"/>
      <family val="2"/>
    </font>
    <font>
      <sz val="12"/>
      <color rgb="FF000000"/>
      <name val="Meiryo"/>
      <family val="3"/>
      <charset val="128"/>
    </font>
    <font>
      <sz val="12"/>
      <color rgb="FFFF0000"/>
      <name val="メイリオ"/>
      <family val="3"/>
      <charset val="128"/>
    </font>
    <font>
      <sz val="9"/>
      <color theme="0"/>
      <name val="メイリオ"/>
      <family val="3"/>
      <charset val="128"/>
    </font>
    <font>
      <sz val="10"/>
      <color rgb="FFFF0000"/>
      <name val="メイリオ"/>
      <family val="3"/>
      <charset val="128"/>
    </font>
    <font>
      <b/>
      <u/>
      <sz val="10"/>
      <color rgb="FFFF0000"/>
      <name val="メイリオ"/>
      <family val="3"/>
      <charset val="128"/>
    </font>
    <font>
      <b/>
      <u/>
      <sz val="12"/>
      <color theme="1"/>
      <name val="メイリオ"/>
      <family val="3"/>
      <charset val="128"/>
    </font>
  </fonts>
  <fills count="11">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theme="2" tint="-0.249977111117893"/>
        <bgColor indexed="64"/>
      </patternFill>
    </fill>
    <fill>
      <patternFill patternType="solid">
        <fgColor rgb="FFFFFF99"/>
        <bgColor indexed="64"/>
      </patternFill>
    </fill>
    <fill>
      <patternFill patternType="solid">
        <fgColor rgb="FFFFFF00"/>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66CCFF"/>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medium">
        <color theme="1"/>
      </bottom>
      <diagonal/>
    </border>
    <border>
      <left/>
      <right/>
      <top style="thin">
        <color theme="1"/>
      </top>
      <bottom/>
      <diagonal/>
    </border>
    <border>
      <left style="thin">
        <color indexed="64"/>
      </left>
      <right style="medium">
        <color theme="1"/>
      </right>
      <top style="thin">
        <color indexed="64"/>
      </top>
      <bottom style="thin">
        <color indexed="64"/>
      </bottom>
      <diagonal/>
    </border>
    <border>
      <left style="thin">
        <color indexed="64"/>
      </left>
      <right style="thin">
        <color indexed="64"/>
      </right>
      <top style="thin">
        <color indexed="64"/>
      </top>
      <bottom style="hair">
        <color theme="1"/>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theme="1"/>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style="hair">
        <color indexed="64"/>
      </bottom>
      <diagonal/>
    </border>
    <border>
      <left/>
      <right/>
      <top style="thin">
        <color indexed="64"/>
      </top>
      <bottom style="medium">
        <color theme="1"/>
      </bottom>
      <diagonal/>
    </border>
    <border>
      <left/>
      <right style="thin">
        <color indexed="64"/>
      </right>
      <top style="thin">
        <color theme="1"/>
      </top>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6" fontId="3"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292">
    <xf numFmtId="0" fontId="0" fillId="0" borderId="0" xfId="0">
      <alignment vertical="center"/>
    </xf>
    <xf numFmtId="0" fontId="5" fillId="0" borderId="0" xfId="0" applyFont="1">
      <alignment vertical="center"/>
    </xf>
    <xf numFmtId="0" fontId="6" fillId="0" borderId="0" xfId="0" applyFont="1">
      <alignment vertical="center"/>
    </xf>
    <xf numFmtId="0" fontId="5" fillId="0" borderId="2" xfId="0" applyFont="1" applyBorder="1">
      <alignment vertical="center"/>
    </xf>
    <xf numFmtId="0" fontId="5" fillId="0" borderId="5" xfId="0" applyFont="1" applyBorder="1">
      <alignment vertical="center"/>
    </xf>
    <xf numFmtId="0" fontId="5" fillId="0" borderId="7" xfId="0" applyFont="1" applyBorder="1">
      <alignment vertical="center"/>
    </xf>
    <xf numFmtId="0" fontId="6" fillId="3" borderId="1" xfId="0" applyFont="1" applyFill="1" applyBorder="1">
      <alignment vertical="center"/>
    </xf>
    <xf numFmtId="0" fontId="5" fillId="0" borderId="1" xfId="0" applyFont="1" applyBorder="1">
      <alignment vertical="center"/>
    </xf>
    <xf numFmtId="176" fontId="5" fillId="0" borderId="1" xfId="0" applyNumberFormat="1" applyFont="1" applyBorder="1">
      <alignment vertical="center"/>
    </xf>
    <xf numFmtId="0" fontId="7" fillId="0" borderId="0" xfId="0" applyFont="1">
      <alignment vertical="center"/>
    </xf>
    <xf numFmtId="0" fontId="4" fillId="0" borderId="0" xfId="0" applyFont="1">
      <alignment vertical="center"/>
    </xf>
    <xf numFmtId="49" fontId="5" fillId="0" borderId="7" xfId="0" applyNumberFormat="1" applyFont="1" applyBorder="1" applyAlignment="1">
      <alignment horizontal="right" vertical="center"/>
    </xf>
    <xf numFmtId="0" fontId="5" fillId="0" borderId="14" xfId="0" applyFont="1" applyBorder="1">
      <alignment vertical="center"/>
    </xf>
    <xf numFmtId="0" fontId="5" fillId="0" borderId="13" xfId="0" applyFont="1" applyBorder="1">
      <alignment vertical="center"/>
    </xf>
    <xf numFmtId="0" fontId="5" fillId="0" borderId="15" xfId="0" applyFont="1" applyBorder="1">
      <alignment vertical="center"/>
    </xf>
    <xf numFmtId="0" fontId="9" fillId="0" borderId="0" xfId="0" applyFont="1">
      <alignment vertical="center"/>
    </xf>
    <xf numFmtId="0" fontId="5" fillId="0" borderId="0" xfId="0" applyFont="1" applyAlignment="1">
      <alignment horizontal="left" vertical="center"/>
    </xf>
    <xf numFmtId="0" fontId="10" fillId="6" borderId="0" xfId="0" applyFont="1" applyFill="1">
      <alignment vertical="center"/>
    </xf>
    <xf numFmtId="0" fontId="15" fillId="0" borderId="0" xfId="0" applyFont="1">
      <alignment vertical="center"/>
    </xf>
    <xf numFmtId="0" fontId="4" fillId="0" borderId="0" xfId="0" applyFont="1" applyAlignment="1">
      <alignment horizontal="right" vertical="center"/>
    </xf>
    <xf numFmtId="0" fontId="4" fillId="7" borderId="0" xfId="0" applyFont="1" applyFill="1">
      <alignment vertical="center"/>
    </xf>
    <xf numFmtId="0" fontId="17" fillId="0" borderId="0" xfId="0" applyFont="1">
      <alignment vertical="center"/>
    </xf>
    <xf numFmtId="0" fontId="19" fillId="0" borderId="0" xfId="0" applyFont="1">
      <alignment vertical="center"/>
    </xf>
    <xf numFmtId="0" fontId="16" fillId="0" borderId="0" xfId="0" applyFont="1" applyAlignment="1">
      <alignment horizontal="center" vertical="center"/>
    </xf>
    <xf numFmtId="0" fontId="20" fillId="5" borderId="1" xfId="2" applyFont="1" applyFill="1" applyBorder="1" applyAlignment="1">
      <alignment horizontal="center" vertical="center"/>
    </xf>
    <xf numFmtId="0" fontId="20" fillId="7" borderId="0" xfId="2" applyFont="1" applyFill="1" applyBorder="1" applyAlignment="1">
      <alignment vertical="center"/>
    </xf>
    <xf numFmtId="0" fontId="21" fillId="0" borderId="0" xfId="0" applyFont="1" applyAlignment="1">
      <alignment horizontal="left" vertical="center"/>
    </xf>
    <xf numFmtId="0" fontId="4" fillId="0" borderId="0" xfId="0" applyFont="1" applyAlignment="1">
      <alignment horizontal="left" vertical="center"/>
    </xf>
    <xf numFmtId="0" fontId="4" fillId="7" borderId="0" xfId="0" applyFont="1" applyFill="1" applyAlignment="1" applyProtection="1">
      <alignment horizontal="center" vertical="center"/>
      <protection locked="0"/>
    </xf>
    <xf numFmtId="14" fontId="4" fillId="7" borderId="0" xfId="0" applyNumberFormat="1" applyFont="1" applyFill="1" applyAlignment="1" applyProtection="1">
      <alignment horizontal="center" vertical="center"/>
      <protection locked="0"/>
    </xf>
    <xf numFmtId="0" fontId="4" fillId="7" borderId="0" xfId="0" applyFont="1" applyFill="1" applyAlignment="1">
      <alignment horizontal="center" vertical="center"/>
    </xf>
    <xf numFmtId="0" fontId="4" fillId="0" borderId="0" xfId="0" applyFont="1" applyAlignment="1">
      <alignment horizontal="center" vertical="center"/>
    </xf>
    <xf numFmtId="0" fontId="21" fillId="0" borderId="0" xfId="0" applyFont="1">
      <alignment vertical="center"/>
    </xf>
    <xf numFmtId="0" fontId="4" fillId="7" borderId="0" xfId="0" applyFont="1" applyFill="1" applyProtection="1">
      <alignment vertical="center"/>
      <protection locked="0"/>
    </xf>
    <xf numFmtId="49" fontId="4" fillId="7" borderId="0" xfId="0" quotePrefix="1" applyNumberFormat="1" applyFont="1" applyFill="1" applyAlignment="1" applyProtection="1">
      <alignment horizontal="center" vertical="center"/>
      <protection locked="0"/>
    </xf>
    <xf numFmtId="177" fontId="4" fillId="0" borderId="0" xfId="0" applyNumberFormat="1" applyFont="1">
      <alignment vertical="center"/>
    </xf>
    <xf numFmtId="0" fontId="15" fillId="0" borderId="0" xfId="0" applyFont="1" applyAlignment="1">
      <alignment horizontal="left" vertical="center"/>
    </xf>
    <xf numFmtId="0" fontId="2" fillId="0" borderId="0" xfId="0" applyFont="1" applyAlignment="1">
      <alignment horizontal="left" vertical="center"/>
    </xf>
    <xf numFmtId="0" fontId="2" fillId="0" borderId="0" xfId="0" applyFont="1">
      <alignment vertical="center"/>
    </xf>
    <xf numFmtId="0" fontId="5" fillId="0" borderId="8" xfId="0" applyFont="1" applyBorder="1" applyAlignment="1">
      <alignment horizontal="left" vertical="center"/>
    </xf>
    <xf numFmtId="0" fontId="14" fillId="7" borderId="1" xfId="0" applyFont="1" applyFill="1" applyBorder="1">
      <alignment vertical="center"/>
    </xf>
    <xf numFmtId="0" fontId="14" fillId="7" borderId="0" xfId="0" applyFont="1" applyFill="1">
      <alignment vertical="center"/>
    </xf>
    <xf numFmtId="0" fontId="6" fillId="7" borderId="0" xfId="0" applyFont="1" applyFill="1" applyAlignment="1">
      <alignment horizontal="center" vertical="center"/>
    </xf>
    <xf numFmtId="0" fontId="5" fillId="7" borderId="0" xfId="0" applyFont="1" applyFill="1" applyAlignment="1">
      <alignment horizontal="left" vertical="center"/>
    </xf>
    <xf numFmtId="0" fontId="14" fillId="0" borderId="0" xfId="0" applyFont="1" applyAlignment="1">
      <alignment horizontal="left" vertical="center"/>
    </xf>
    <xf numFmtId="14" fontId="0" fillId="0" borderId="0" xfId="0" applyNumberFormat="1">
      <alignment vertical="center"/>
    </xf>
    <xf numFmtId="0" fontId="32" fillId="3" borderId="0" xfId="0" applyFont="1" applyFill="1" applyAlignment="1">
      <alignment horizontal="left" vertical="center"/>
    </xf>
    <xf numFmtId="0" fontId="33" fillId="0" borderId="0" xfId="0" applyFont="1">
      <alignment vertical="center"/>
    </xf>
    <xf numFmtId="0" fontId="34" fillId="0" borderId="0" xfId="0" applyFont="1">
      <alignment vertical="center"/>
    </xf>
    <xf numFmtId="0" fontId="35" fillId="0" borderId="0" xfId="2" applyFont="1">
      <alignment vertical="center"/>
    </xf>
    <xf numFmtId="0" fontId="4" fillId="0" borderId="1" xfId="0" applyFont="1" applyBorder="1">
      <alignment vertical="center"/>
    </xf>
    <xf numFmtId="0" fontId="4" fillId="0" borderId="1" xfId="0" applyFont="1" applyBorder="1" applyAlignment="1">
      <alignment vertical="center" wrapText="1"/>
    </xf>
    <xf numFmtId="0" fontId="36" fillId="0" borderId="1" xfId="0" applyFont="1" applyBorder="1" applyAlignment="1">
      <alignment horizontal="center" vertical="center"/>
    </xf>
    <xf numFmtId="0" fontId="14" fillId="7" borderId="15" xfId="0" applyFont="1" applyFill="1" applyBorder="1">
      <alignment vertical="center"/>
    </xf>
    <xf numFmtId="176" fontId="5" fillId="0" borderId="15" xfId="0" applyNumberFormat="1" applyFont="1" applyBorder="1">
      <alignment vertical="center"/>
    </xf>
    <xf numFmtId="0" fontId="5" fillId="0" borderId="29" xfId="0" applyFont="1" applyBorder="1">
      <alignment vertical="center"/>
    </xf>
    <xf numFmtId="176" fontId="5" fillId="0" borderId="29" xfId="0" applyNumberFormat="1" applyFont="1" applyBorder="1">
      <alignment vertical="center"/>
    </xf>
    <xf numFmtId="0" fontId="37" fillId="0" borderId="0" xfId="0" applyFont="1">
      <alignment vertical="center"/>
    </xf>
    <xf numFmtId="0" fontId="38" fillId="0" borderId="0" xfId="0" applyFont="1" applyAlignment="1">
      <alignment horizontal="left" vertical="center"/>
    </xf>
    <xf numFmtId="0" fontId="18" fillId="0" borderId="0" xfId="0" applyFont="1" applyAlignment="1">
      <alignment horizontal="left" vertical="center"/>
    </xf>
    <xf numFmtId="0" fontId="40" fillId="0" borderId="0" xfId="0" applyFont="1">
      <alignment vertical="center"/>
    </xf>
    <xf numFmtId="0" fontId="40" fillId="7" borderId="0" xfId="0" applyFont="1" applyFill="1">
      <alignment vertical="center"/>
    </xf>
    <xf numFmtId="0" fontId="39" fillId="5" borderId="0" xfId="0" applyFont="1" applyFill="1" applyAlignment="1">
      <alignment horizontal="left" vertical="center"/>
    </xf>
    <xf numFmtId="0" fontId="15" fillId="5" borderId="5" xfId="0" applyFont="1" applyFill="1" applyBorder="1">
      <alignment vertical="center"/>
    </xf>
    <xf numFmtId="0" fontId="15" fillId="5" borderId="0" xfId="0" applyFont="1" applyFill="1">
      <alignment vertical="center"/>
    </xf>
    <xf numFmtId="0" fontId="15" fillId="5" borderId="6" xfId="0" applyFont="1" applyFill="1" applyBorder="1">
      <alignment vertical="center"/>
    </xf>
    <xf numFmtId="0" fontId="39" fillId="5" borderId="2" xfId="0" applyFont="1" applyFill="1" applyBorder="1" applyAlignment="1">
      <alignment horizontal="left" vertical="center"/>
    </xf>
    <xf numFmtId="0" fontId="40" fillId="5" borderId="3" xfId="0" applyFont="1" applyFill="1" applyBorder="1">
      <alignment vertical="center"/>
    </xf>
    <xf numFmtId="0" fontId="40" fillId="5" borderId="4" xfId="0" applyFont="1" applyFill="1" applyBorder="1">
      <alignment vertical="center"/>
    </xf>
    <xf numFmtId="0" fontId="39" fillId="5" borderId="5" xfId="0" applyFont="1" applyFill="1" applyBorder="1" applyAlignment="1">
      <alignment horizontal="left" vertical="center"/>
    </xf>
    <xf numFmtId="0" fontId="40" fillId="5" borderId="0" xfId="0" applyFont="1" applyFill="1">
      <alignment vertical="center"/>
    </xf>
    <xf numFmtId="0" fontId="40" fillId="5" borderId="6" xfId="0" applyFont="1" applyFill="1" applyBorder="1">
      <alignment vertical="center"/>
    </xf>
    <xf numFmtId="0" fontId="39" fillId="5" borderId="6" xfId="0" applyFont="1" applyFill="1" applyBorder="1" applyAlignment="1">
      <alignment horizontal="left" vertical="center"/>
    </xf>
    <xf numFmtId="0" fontId="2" fillId="5" borderId="0" xfId="0" applyFont="1" applyFill="1">
      <alignment vertical="center"/>
    </xf>
    <xf numFmtId="0" fontId="4" fillId="5" borderId="0" xfId="0" applyFont="1" applyFill="1">
      <alignment vertical="center"/>
    </xf>
    <xf numFmtId="0" fontId="4" fillId="5" borderId="6" xfId="0" applyFont="1" applyFill="1" applyBorder="1">
      <alignment vertical="center"/>
    </xf>
    <xf numFmtId="0" fontId="38" fillId="5" borderId="7" xfId="0" applyFont="1" applyFill="1" applyBorder="1" applyAlignment="1">
      <alignment horizontal="left" vertical="center"/>
    </xf>
    <xf numFmtId="0" fontId="2" fillId="5" borderId="8" xfId="0" applyFont="1" applyFill="1" applyBorder="1">
      <alignment vertical="center"/>
    </xf>
    <xf numFmtId="0" fontId="4" fillId="5" borderId="8" xfId="0" applyFont="1" applyFill="1" applyBorder="1">
      <alignment vertical="center"/>
    </xf>
    <xf numFmtId="0" fontId="4" fillId="5" borderId="9" xfId="0" applyFont="1" applyFill="1" applyBorder="1">
      <alignment vertical="center"/>
    </xf>
    <xf numFmtId="49" fontId="4" fillId="0" borderId="0" xfId="0" quotePrefix="1" applyNumberFormat="1" applyFont="1" applyAlignment="1">
      <alignment horizontal="left" vertical="center"/>
    </xf>
    <xf numFmtId="0" fontId="41" fillId="0" borderId="8" xfId="0" applyFont="1" applyBorder="1">
      <alignment vertical="center"/>
    </xf>
    <xf numFmtId="0" fontId="4" fillId="0" borderId="8" xfId="0" applyFont="1" applyBorder="1">
      <alignment vertical="center"/>
    </xf>
    <xf numFmtId="0" fontId="41" fillId="0" borderId="0" xfId="0" applyFont="1">
      <alignment vertical="center"/>
    </xf>
    <xf numFmtId="0" fontId="4" fillId="5" borderId="8" xfId="0" applyFont="1" applyFill="1" applyBorder="1" applyAlignment="1" applyProtection="1">
      <alignment horizontal="left" vertical="top"/>
      <protection locked="0"/>
    </xf>
    <xf numFmtId="0" fontId="4" fillId="5" borderId="9" xfId="0" applyFont="1" applyFill="1" applyBorder="1" applyAlignment="1" applyProtection="1">
      <alignment horizontal="left" vertical="top"/>
      <protection locked="0"/>
    </xf>
    <xf numFmtId="0" fontId="4" fillId="5" borderId="0" xfId="0" applyFont="1" applyFill="1" applyAlignment="1" applyProtection="1">
      <alignment horizontal="left" vertical="top"/>
      <protection locked="0"/>
    </xf>
    <xf numFmtId="0" fontId="4" fillId="5" borderId="6" xfId="0" applyFont="1" applyFill="1" applyBorder="1" applyAlignment="1" applyProtection="1">
      <alignment horizontal="left" vertical="top"/>
      <protection locked="0"/>
    </xf>
    <xf numFmtId="0" fontId="38" fillId="7" borderId="0" xfId="0" applyFont="1" applyFill="1" applyAlignment="1">
      <alignment horizontal="left" vertical="center"/>
    </xf>
    <xf numFmtId="0" fontId="4" fillId="7" borderId="0" xfId="0" applyFont="1" applyFill="1" applyAlignment="1">
      <alignment horizontal="left" vertical="center"/>
    </xf>
    <xf numFmtId="0" fontId="39" fillId="0" borderId="0" xfId="0" applyFont="1">
      <alignment vertical="center"/>
    </xf>
    <xf numFmtId="0" fontId="14" fillId="0" borderId="0" xfId="0" applyFont="1">
      <alignment vertical="center"/>
    </xf>
    <xf numFmtId="0" fontId="4" fillId="5" borderId="30" xfId="0" applyFont="1" applyFill="1" applyBorder="1" applyAlignment="1">
      <alignment horizontal="left" vertical="top"/>
    </xf>
    <xf numFmtId="0" fontId="4" fillId="5" borderId="0" xfId="0" applyFont="1" applyFill="1" applyAlignment="1">
      <alignment horizontal="left" vertical="top"/>
    </xf>
    <xf numFmtId="0" fontId="42" fillId="0" borderId="0" xfId="0" applyFont="1">
      <alignment vertical="center"/>
    </xf>
    <xf numFmtId="0" fontId="0" fillId="0" borderId="0" xfId="0" applyAlignment="1"/>
    <xf numFmtId="0" fontId="32" fillId="7" borderId="0" xfId="0" applyFont="1" applyFill="1" applyAlignment="1">
      <alignment horizontal="center" vertical="center"/>
    </xf>
    <xf numFmtId="0" fontId="44" fillId="3" borderId="1" xfId="0" applyFont="1" applyFill="1" applyBorder="1" applyAlignment="1">
      <alignment horizontal="left" vertical="center"/>
    </xf>
    <xf numFmtId="0" fontId="42" fillId="0" borderId="1" xfId="0" applyFont="1" applyBorder="1" applyAlignment="1">
      <alignment horizontal="left" vertical="center"/>
    </xf>
    <xf numFmtId="0" fontId="25" fillId="2" borderId="0" xfId="0" applyFont="1" applyFill="1" applyAlignment="1">
      <alignment horizontal="left" vertical="center"/>
    </xf>
    <xf numFmtId="0" fontId="45" fillId="0" borderId="0" xfId="0" applyFont="1">
      <alignment vertical="center"/>
    </xf>
    <xf numFmtId="0" fontId="45" fillId="0" borderId="0" xfId="0" applyFont="1" applyAlignment="1">
      <alignment horizontal="left" vertical="center" wrapText="1"/>
    </xf>
    <xf numFmtId="0" fontId="45" fillId="0" borderId="0" xfId="0" applyFont="1" applyAlignment="1">
      <alignment horizontal="left" vertical="center"/>
    </xf>
    <xf numFmtId="0" fontId="46" fillId="0" borderId="0" xfId="0" applyFont="1" applyAlignment="1">
      <alignment horizontal="left" vertical="center"/>
    </xf>
    <xf numFmtId="0" fontId="25" fillId="0" borderId="0" xfId="0" applyFont="1" applyAlignment="1">
      <alignment horizontal="center" vertical="center"/>
    </xf>
    <xf numFmtId="0" fontId="48" fillId="0" borderId="0" xfId="0" applyFont="1" applyAlignment="1">
      <alignment horizontal="left" vertical="center"/>
    </xf>
    <xf numFmtId="0" fontId="48" fillId="0" borderId="0" xfId="0" applyFont="1">
      <alignment vertical="center"/>
    </xf>
    <xf numFmtId="0" fontId="49" fillId="0" borderId="0" xfId="0" applyFont="1">
      <alignment vertical="center"/>
    </xf>
    <xf numFmtId="0" fontId="0" fillId="9" borderId="0" xfId="0" applyFill="1">
      <alignment vertical="center"/>
    </xf>
    <xf numFmtId="9" fontId="12" fillId="9" borderId="0" xfId="0" applyNumberFormat="1" applyFont="1" applyFill="1">
      <alignment vertical="center"/>
    </xf>
    <xf numFmtId="0" fontId="10" fillId="9" borderId="0" xfId="0" applyFont="1" applyFill="1">
      <alignment vertical="center"/>
    </xf>
    <xf numFmtId="0" fontId="11" fillId="9" borderId="0" xfId="0" applyFont="1" applyFill="1">
      <alignment vertical="center"/>
    </xf>
    <xf numFmtId="26" fontId="0" fillId="9" borderId="0" xfId="0" applyNumberFormat="1" applyFill="1">
      <alignment vertical="center"/>
    </xf>
    <xf numFmtId="3" fontId="0" fillId="9" borderId="0" xfId="0" applyNumberFormat="1" applyFill="1">
      <alignment vertical="center"/>
    </xf>
    <xf numFmtId="0" fontId="26" fillId="2" borderId="23" xfId="0" applyFont="1" applyFill="1" applyBorder="1" applyAlignment="1">
      <alignment horizontal="center" vertical="center"/>
    </xf>
    <xf numFmtId="0" fontId="26" fillId="2" borderId="35" xfId="0" applyFont="1" applyFill="1" applyBorder="1" applyAlignment="1">
      <alignment horizontal="center" vertical="center"/>
    </xf>
    <xf numFmtId="0" fontId="26" fillId="2" borderId="0" xfId="0" applyFont="1" applyFill="1" applyAlignment="1">
      <alignment horizontal="center" vertical="center"/>
    </xf>
    <xf numFmtId="0" fontId="26" fillId="2" borderId="6"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9" xfId="0" applyFont="1" applyFill="1" applyBorder="1" applyAlignment="1">
      <alignment horizontal="center" vertical="center"/>
    </xf>
    <xf numFmtId="0" fontId="4" fillId="10" borderId="5" xfId="0" applyFont="1" applyFill="1" applyBorder="1" applyAlignment="1">
      <alignment horizontal="center" vertical="center"/>
    </xf>
    <xf numFmtId="0" fontId="4" fillId="10" borderId="0" xfId="0" applyFont="1" applyFill="1" applyAlignment="1">
      <alignment horizontal="center" vertical="center"/>
    </xf>
    <xf numFmtId="14" fontId="47" fillId="7" borderId="5" xfId="0" applyNumberFormat="1" applyFont="1" applyFill="1" applyBorder="1" applyAlignment="1" applyProtection="1">
      <alignment horizontal="left" vertical="center"/>
      <protection locked="0"/>
    </xf>
    <xf numFmtId="14" fontId="47" fillId="7" borderId="0" xfId="0" applyNumberFormat="1" applyFont="1" applyFill="1" applyAlignment="1" applyProtection="1">
      <alignment horizontal="left" vertical="center"/>
      <protection locked="0"/>
    </xf>
    <xf numFmtId="0" fontId="4" fillId="5" borderId="10" xfId="0" applyFont="1" applyFill="1" applyBorder="1" applyProtection="1">
      <alignment vertical="center"/>
      <protection locked="0" hidden="1"/>
    </xf>
    <xf numFmtId="0" fontId="4" fillId="5" borderId="12" xfId="0" applyFont="1" applyFill="1" applyBorder="1" applyProtection="1">
      <alignment vertical="center"/>
      <protection locked="0" hidden="1"/>
    </xf>
    <xf numFmtId="0" fontId="4" fillId="5" borderId="10" xfId="0" applyFont="1" applyFill="1" applyBorder="1" applyProtection="1">
      <alignment vertical="center"/>
      <protection locked="0"/>
    </xf>
    <xf numFmtId="0" fontId="4" fillId="5" borderId="12" xfId="0" applyFont="1" applyFill="1" applyBorder="1" applyProtection="1">
      <alignment vertical="center"/>
      <protection locked="0"/>
    </xf>
    <xf numFmtId="0" fontId="4" fillId="5" borderId="10" xfId="0" applyFont="1" applyFill="1" applyBorder="1" applyProtection="1">
      <alignment vertical="center"/>
      <protection hidden="1"/>
    </xf>
    <xf numFmtId="0" fontId="4" fillId="5" borderId="12" xfId="0" applyFont="1" applyFill="1" applyBorder="1" applyProtection="1">
      <alignment vertical="center"/>
      <protection hidden="1"/>
    </xf>
    <xf numFmtId="0" fontId="23" fillId="2" borderId="10" xfId="0" applyFont="1" applyFill="1" applyBorder="1" applyAlignment="1">
      <alignment horizontal="center" vertical="center"/>
    </xf>
    <xf numFmtId="0" fontId="23" fillId="2" borderId="12" xfId="0" applyFont="1" applyFill="1" applyBorder="1" applyAlignment="1">
      <alignment horizontal="center" vertical="center"/>
    </xf>
    <xf numFmtId="0" fontId="4" fillId="5" borderId="10" xfId="0" applyFont="1" applyFill="1" applyBorder="1" applyAlignment="1" applyProtection="1">
      <alignment horizontal="left" vertical="center"/>
      <protection locked="0"/>
    </xf>
    <xf numFmtId="0" fontId="4" fillId="5" borderId="11" xfId="0" applyFont="1" applyFill="1" applyBorder="1" applyAlignment="1" applyProtection="1">
      <alignment horizontal="left" vertical="center"/>
      <protection locked="0"/>
    </xf>
    <xf numFmtId="0" fontId="4" fillId="5" borderId="12" xfId="0" applyFont="1" applyFill="1" applyBorder="1" applyAlignment="1" applyProtection="1">
      <alignment horizontal="left" vertical="center"/>
      <protection locked="0"/>
    </xf>
    <xf numFmtId="0" fontId="31" fillId="8" borderId="10" xfId="0" applyFont="1" applyFill="1" applyBorder="1" applyAlignment="1" applyProtection="1">
      <alignment horizontal="center" vertical="center"/>
      <protection locked="0"/>
    </xf>
    <xf numFmtId="0" fontId="31" fillId="8" borderId="12" xfId="0" applyFont="1" applyFill="1" applyBorder="1" applyAlignment="1" applyProtection="1">
      <alignment horizontal="center" vertical="center"/>
      <protection locked="0"/>
    </xf>
    <xf numFmtId="0" fontId="24" fillId="5" borderId="11" xfId="0" applyFont="1" applyFill="1" applyBorder="1" applyAlignment="1" applyProtection="1">
      <alignment horizontal="left" vertical="center"/>
      <protection locked="0"/>
    </xf>
    <xf numFmtId="0" fontId="24" fillId="5" borderId="12" xfId="0" applyFont="1" applyFill="1" applyBorder="1" applyAlignment="1" applyProtection="1">
      <alignment horizontal="left" vertical="center"/>
      <protection locked="0"/>
    </xf>
    <xf numFmtId="0" fontId="31" fillId="8" borderId="10" xfId="0" applyFont="1" applyFill="1" applyBorder="1" applyAlignment="1">
      <alignment horizontal="center" vertical="center"/>
    </xf>
    <xf numFmtId="0" fontId="31" fillId="8" borderId="12" xfId="0" applyFont="1" applyFill="1" applyBorder="1" applyAlignment="1">
      <alignment horizontal="center" vertical="center"/>
    </xf>
    <xf numFmtId="0" fontId="4" fillId="5" borderId="1" xfId="0" applyFont="1" applyFill="1" applyBorder="1" applyProtection="1">
      <alignment vertical="center"/>
      <protection locked="0" hidden="1"/>
    </xf>
    <xf numFmtId="0" fontId="4" fillId="5" borderId="24" xfId="0" applyFont="1" applyFill="1" applyBorder="1" applyProtection="1">
      <alignment vertical="center"/>
      <protection locked="0" hidden="1"/>
    </xf>
    <xf numFmtId="0" fontId="4" fillId="5" borderId="28" xfId="0" applyFont="1" applyFill="1" applyBorder="1" applyProtection="1">
      <alignment vertical="center"/>
      <protection locked="0" hidden="1"/>
    </xf>
    <xf numFmtId="0" fontId="27" fillId="2" borderId="2"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27" fillId="2" borderId="0" xfId="0" applyFont="1" applyFill="1" applyAlignment="1">
      <alignment horizontal="center" vertical="center" wrapText="1"/>
    </xf>
    <xf numFmtId="0" fontId="27" fillId="2" borderId="6" xfId="0" applyFont="1" applyFill="1" applyBorder="1" applyAlignment="1">
      <alignment horizontal="center" vertical="center" wrapText="1"/>
    </xf>
    <xf numFmtId="0" fontId="27" fillId="2" borderId="7"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31" fillId="8" borderId="1" xfId="0" applyFont="1" applyFill="1" applyBorder="1" applyAlignment="1">
      <alignment horizontal="center" vertical="center"/>
    </xf>
    <xf numFmtId="0" fontId="15" fillId="2" borderId="1" xfId="0" applyFont="1" applyFill="1" applyBorder="1" applyAlignment="1">
      <alignment horizontal="center" vertical="center"/>
    </xf>
    <xf numFmtId="0" fontId="4" fillId="5" borderId="5" xfId="0" applyFont="1" applyFill="1" applyBorder="1" applyAlignment="1" applyProtection="1">
      <alignment horizontal="left" vertical="top"/>
      <protection locked="0"/>
    </xf>
    <xf numFmtId="0" fontId="4" fillId="5" borderId="0" xfId="0" applyFont="1" applyFill="1" applyAlignment="1" applyProtection="1">
      <alignment horizontal="left" vertical="top"/>
      <protection locked="0"/>
    </xf>
    <xf numFmtId="0" fontId="4" fillId="5" borderId="6" xfId="0" applyFont="1" applyFill="1" applyBorder="1" applyAlignment="1" applyProtection="1">
      <alignment horizontal="left" vertical="top"/>
      <protection locked="0"/>
    </xf>
    <xf numFmtId="0" fontId="2" fillId="0" borderId="0" xfId="0" applyFont="1" applyAlignment="1">
      <alignment horizontal="left" vertical="center"/>
    </xf>
    <xf numFmtId="0" fontId="23" fillId="2" borderId="1" xfId="0" applyFont="1" applyFill="1" applyBorder="1" applyAlignment="1">
      <alignment horizontal="center" vertical="center"/>
    </xf>
    <xf numFmtId="0" fontId="24" fillId="5" borderId="10" xfId="0" applyFont="1" applyFill="1" applyBorder="1" applyProtection="1">
      <alignment vertical="center"/>
      <protection hidden="1"/>
    </xf>
    <xf numFmtId="0" fontId="24" fillId="5" borderId="12" xfId="0" applyFont="1" applyFill="1" applyBorder="1" applyProtection="1">
      <alignment vertical="center"/>
      <protection hidden="1"/>
    </xf>
    <xf numFmtId="0" fontId="24" fillId="5" borderId="2" xfId="0" applyFont="1" applyFill="1" applyBorder="1" applyProtection="1">
      <alignment vertical="center"/>
      <protection hidden="1"/>
    </xf>
    <xf numFmtId="0" fontId="24" fillId="5" borderId="4" xfId="0" applyFont="1" applyFill="1" applyBorder="1" applyProtection="1">
      <alignment vertical="center"/>
      <protection hidden="1"/>
    </xf>
    <xf numFmtId="0" fontId="24" fillId="5" borderId="10" xfId="0" applyFont="1" applyFill="1" applyBorder="1" applyProtection="1">
      <alignment vertical="center"/>
      <protection locked="0"/>
    </xf>
    <xf numFmtId="0" fontId="24" fillId="5" borderId="12" xfId="0" applyFont="1" applyFill="1" applyBorder="1" applyProtection="1">
      <alignment vertical="center"/>
      <protection locked="0"/>
    </xf>
    <xf numFmtId="0" fontId="24" fillId="5" borderId="1" xfId="0" applyFont="1" applyFill="1" applyBorder="1" applyProtection="1">
      <alignment vertical="center"/>
      <protection locked="0" hidden="1"/>
    </xf>
    <xf numFmtId="0" fontId="24" fillId="5" borderId="2" xfId="0" applyFont="1" applyFill="1" applyBorder="1" applyProtection="1">
      <alignment vertical="center"/>
      <protection locked="0"/>
    </xf>
    <xf numFmtId="0" fontId="24" fillId="5" borderId="4" xfId="0" applyFont="1" applyFill="1" applyBorder="1" applyProtection="1">
      <alignment vertical="center"/>
      <protection locked="0"/>
    </xf>
    <xf numFmtId="0" fontId="24" fillId="5" borderId="34" xfId="0" applyFont="1" applyFill="1" applyBorder="1" applyAlignment="1" applyProtection="1">
      <alignment horizontal="left" vertical="center"/>
      <protection locked="0"/>
    </xf>
    <xf numFmtId="0" fontId="24" fillId="5" borderId="22" xfId="0" applyFont="1" applyFill="1" applyBorder="1" applyAlignment="1" applyProtection="1">
      <alignment horizontal="left" vertical="center"/>
      <protection locked="0"/>
    </xf>
    <xf numFmtId="0" fontId="31" fillId="8" borderId="26" xfId="0" applyFont="1" applyFill="1" applyBorder="1" applyAlignment="1">
      <alignment horizontal="center" vertical="center"/>
    </xf>
    <xf numFmtId="0" fontId="31" fillId="8" borderId="27" xfId="0" applyFont="1" applyFill="1" applyBorder="1" applyAlignment="1">
      <alignment horizontal="center" vertical="center"/>
    </xf>
    <xf numFmtId="0" fontId="4" fillId="5" borderId="25" xfId="0" applyFont="1" applyFill="1" applyBorder="1" applyProtection="1">
      <alignment vertical="center"/>
      <protection locked="0"/>
    </xf>
    <xf numFmtId="0" fontId="25" fillId="2" borderId="16" xfId="0" applyFont="1" applyFill="1" applyBorder="1" applyAlignment="1">
      <alignment horizontal="left" vertical="center"/>
    </xf>
    <xf numFmtId="0" fontId="25" fillId="2" borderId="17" xfId="0" applyFont="1" applyFill="1" applyBorder="1" applyAlignment="1">
      <alignment horizontal="left" vertical="center"/>
    </xf>
    <xf numFmtId="0" fontId="25" fillId="2" borderId="18" xfId="0" applyFont="1" applyFill="1" applyBorder="1" applyAlignment="1">
      <alignment horizontal="left" vertical="center"/>
    </xf>
    <xf numFmtId="0" fontId="25" fillId="2" borderId="2" xfId="0" applyFont="1" applyFill="1" applyBorder="1">
      <alignment vertical="center"/>
    </xf>
    <xf numFmtId="0" fontId="25" fillId="2" borderId="3" xfId="0" applyFont="1" applyFill="1" applyBorder="1">
      <alignment vertical="center"/>
    </xf>
    <xf numFmtId="0" fontId="25" fillId="2" borderId="4" xfId="0" applyFont="1" applyFill="1" applyBorder="1">
      <alignment vertical="center"/>
    </xf>
    <xf numFmtId="0" fontId="25" fillId="5" borderId="15" xfId="0" applyFont="1" applyFill="1" applyBorder="1" applyProtection="1">
      <alignment vertical="center"/>
      <protection locked="0"/>
    </xf>
    <xf numFmtId="0" fontId="25" fillId="2" borderId="10" xfId="0" applyFont="1" applyFill="1" applyBorder="1" applyAlignment="1">
      <alignment horizontal="left" vertical="center"/>
    </xf>
    <xf numFmtId="0" fontId="25" fillId="2" borderId="11" xfId="0" applyFont="1" applyFill="1" applyBorder="1" applyAlignment="1">
      <alignment horizontal="left" vertical="center"/>
    </xf>
    <xf numFmtId="0" fontId="25" fillId="2" borderId="12" xfId="0" applyFont="1" applyFill="1" applyBorder="1" applyAlignment="1">
      <alignment horizontal="left" vertical="center"/>
    </xf>
    <xf numFmtId="0" fontId="4" fillId="5" borderId="36" xfId="0" applyFont="1" applyFill="1" applyBorder="1" applyProtection="1">
      <alignment vertical="center"/>
      <protection locked="0" hidden="1"/>
    </xf>
    <xf numFmtId="0" fontId="24" fillId="5" borderId="14" xfId="0" applyFont="1" applyFill="1" applyBorder="1" applyProtection="1">
      <alignment vertical="center"/>
      <protection locked="0" hidden="1"/>
    </xf>
    <xf numFmtId="0" fontId="24" fillId="5" borderId="7" xfId="0" applyFont="1" applyFill="1" applyBorder="1" applyProtection="1">
      <alignment vertical="center"/>
      <protection locked="0"/>
    </xf>
    <xf numFmtId="0" fontId="24" fillId="5" borderId="9" xfId="0" applyFont="1" applyFill="1" applyBorder="1" applyProtection="1">
      <alignment vertical="center"/>
      <protection locked="0"/>
    </xf>
    <xf numFmtId="0" fontId="24" fillId="5" borderId="36" xfId="0" applyFont="1" applyFill="1" applyBorder="1" applyProtection="1">
      <alignment vertical="center"/>
      <protection locked="0" hidden="1"/>
    </xf>
    <xf numFmtId="0" fontId="24" fillId="5" borderId="15" xfId="0" applyFont="1" applyFill="1" applyBorder="1" applyProtection="1">
      <alignment vertical="center"/>
      <protection locked="0" hidden="1"/>
    </xf>
    <xf numFmtId="0" fontId="25" fillId="5" borderId="1" xfId="0" applyFont="1" applyFill="1" applyBorder="1" applyAlignment="1">
      <alignment horizontal="left" vertical="center" wrapText="1"/>
    </xf>
    <xf numFmtId="0" fontId="45" fillId="5" borderId="1" xfId="0" applyFont="1" applyFill="1" applyBorder="1" applyAlignment="1">
      <alignment horizontal="left" vertical="center" wrapText="1"/>
    </xf>
    <xf numFmtId="0" fontId="45" fillId="5" borderId="1" xfId="0" applyFont="1" applyFill="1" applyBorder="1" applyAlignment="1">
      <alignment horizontal="left" vertical="center"/>
    </xf>
    <xf numFmtId="0" fontId="45" fillId="0" borderId="0" xfId="0" applyFont="1">
      <alignment vertical="center"/>
    </xf>
    <xf numFmtId="0" fontId="25" fillId="2" borderId="1" xfId="0" applyFont="1" applyFill="1" applyBorder="1" applyAlignment="1">
      <alignment horizontal="left" vertical="center"/>
    </xf>
    <xf numFmtId="0" fontId="25" fillId="5" borderId="10" xfId="0" quotePrefix="1" applyFont="1" applyFill="1" applyBorder="1" applyAlignment="1" applyProtection="1">
      <alignment horizontal="center" vertical="center"/>
      <protection locked="0"/>
    </xf>
    <xf numFmtId="0" fontId="25" fillId="5" borderId="11" xfId="0" quotePrefix="1" applyFont="1" applyFill="1" applyBorder="1" applyAlignment="1" applyProtection="1">
      <alignment horizontal="center" vertical="center"/>
      <protection locked="0"/>
    </xf>
    <xf numFmtId="0" fontId="25" fillId="5" borderId="12" xfId="0" quotePrefix="1" applyFont="1" applyFill="1" applyBorder="1" applyAlignment="1" applyProtection="1">
      <alignment horizontal="center" vertical="center"/>
      <protection locked="0"/>
    </xf>
    <xf numFmtId="0" fontId="4" fillId="2" borderId="16" xfId="0" applyFont="1" applyFill="1" applyBorder="1" applyAlignment="1">
      <alignment horizontal="left" vertical="center"/>
    </xf>
    <xf numFmtId="0" fontId="4" fillId="2" borderId="17" xfId="0" applyFont="1" applyFill="1" applyBorder="1" applyAlignment="1">
      <alignment horizontal="left" vertical="center"/>
    </xf>
    <xf numFmtId="0" fontId="25" fillId="2" borderId="19" xfId="0" applyFont="1" applyFill="1" applyBorder="1" applyAlignment="1">
      <alignment horizontal="left" vertical="center"/>
    </xf>
    <xf numFmtId="0" fontId="25" fillId="2" borderId="21" xfId="0" applyFont="1" applyFill="1" applyBorder="1" applyAlignment="1">
      <alignment horizontal="left" vertical="center"/>
    </xf>
    <xf numFmtId="49" fontId="25" fillId="5" borderId="10" xfId="0" quotePrefix="1" applyNumberFormat="1" applyFont="1" applyFill="1" applyBorder="1" applyAlignment="1" applyProtection="1">
      <alignment horizontal="center" vertical="center"/>
      <protection locked="0"/>
    </xf>
    <xf numFmtId="49" fontId="25" fillId="5" borderId="11" xfId="0" quotePrefix="1" applyNumberFormat="1" applyFont="1" applyFill="1" applyBorder="1" applyAlignment="1" applyProtection="1">
      <alignment horizontal="center" vertical="center"/>
      <protection locked="0"/>
    </xf>
    <xf numFmtId="49" fontId="25" fillId="5" borderId="12" xfId="0" quotePrefix="1" applyNumberFormat="1" applyFont="1" applyFill="1" applyBorder="1" applyAlignment="1" applyProtection="1">
      <alignment horizontal="center" vertical="center"/>
      <protection locked="0"/>
    </xf>
    <xf numFmtId="0" fontId="4" fillId="5" borderId="25" xfId="0" applyFont="1" applyFill="1" applyBorder="1" applyAlignment="1" applyProtection="1">
      <alignment horizontal="left" vertical="center"/>
      <protection locked="0"/>
    </xf>
    <xf numFmtId="0" fontId="25" fillId="5" borderId="10" xfId="0" applyFont="1" applyFill="1" applyBorder="1" applyAlignment="1" applyProtection="1">
      <alignment horizontal="center" vertical="center"/>
      <protection locked="0"/>
    </xf>
    <xf numFmtId="0" fontId="25" fillId="5" borderId="11" xfId="0" applyFont="1" applyFill="1" applyBorder="1" applyAlignment="1" applyProtection="1">
      <alignment horizontal="center" vertical="center"/>
      <protection locked="0"/>
    </xf>
    <xf numFmtId="0" fontId="25" fillId="5" borderId="12" xfId="0" applyFont="1" applyFill="1" applyBorder="1" applyAlignment="1" applyProtection="1">
      <alignment horizontal="center" vertical="center"/>
      <protection locked="0"/>
    </xf>
    <xf numFmtId="49" fontId="25" fillId="5" borderId="1" xfId="0" quotePrefix="1" applyNumberFormat="1" applyFont="1" applyFill="1" applyBorder="1" applyProtection="1">
      <alignment vertical="center"/>
      <protection locked="0"/>
    </xf>
    <xf numFmtId="0" fontId="4" fillId="5" borderId="2" xfId="0" applyFont="1" applyFill="1" applyBorder="1" applyAlignment="1" applyProtection="1">
      <alignment horizontal="center" vertical="center"/>
      <protection locked="0"/>
    </xf>
    <xf numFmtId="0" fontId="4" fillId="5" borderId="3" xfId="0" applyFont="1" applyFill="1" applyBorder="1" applyAlignment="1" applyProtection="1">
      <alignment horizontal="center" vertical="center"/>
      <protection locked="0"/>
    </xf>
    <xf numFmtId="0" fontId="25" fillId="2" borderId="1" xfId="0" applyFont="1" applyFill="1" applyBorder="1">
      <alignment vertical="center"/>
    </xf>
    <xf numFmtId="0" fontId="4" fillId="2" borderId="18" xfId="0" applyFont="1" applyFill="1" applyBorder="1" applyAlignment="1">
      <alignment horizontal="left" vertical="center"/>
    </xf>
    <xf numFmtId="0" fontId="25" fillId="2" borderId="20" xfId="0" applyFont="1" applyFill="1" applyBorder="1" applyAlignment="1">
      <alignment horizontal="left" vertical="center"/>
    </xf>
    <xf numFmtId="0" fontId="22" fillId="5" borderId="1" xfId="0" applyFont="1" applyFill="1" applyBorder="1" applyAlignment="1" applyProtection="1">
      <alignment horizontal="center" vertical="center"/>
      <protection locked="0"/>
    </xf>
    <xf numFmtId="0" fontId="25" fillId="5" borderId="1" xfId="0" applyFont="1" applyFill="1" applyBorder="1" applyProtection="1">
      <alignment vertical="center"/>
      <protection locked="0"/>
    </xf>
    <xf numFmtId="0" fontId="29" fillId="4" borderId="0" xfId="0" applyFont="1" applyFill="1" applyAlignment="1">
      <alignment horizontal="center" vertical="center"/>
    </xf>
    <xf numFmtId="0" fontId="28" fillId="5" borderId="10" xfId="2" applyFont="1" applyFill="1" applyBorder="1" applyAlignment="1">
      <alignment horizontal="center" vertical="center"/>
    </xf>
    <xf numFmtId="0" fontId="28" fillId="5" borderId="11" xfId="2" applyFont="1" applyFill="1" applyBorder="1" applyAlignment="1">
      <alignment horizontal="center" vertical="center"/>
    </xf>
    <xf numFmtId="0" fontId="28" fillId="5" borderId="12" xfId="2" applyFont="1" applyFill="1" applyBorder="1" applyAlignment="1">
      <alignment horizontal="center" vertical="center"/>
    </xf>
    <xf numFmtId="0" fontId="25" fillId="5" borderId="15" xfId="0" applyFont="1" applyFill="1" applyBorder="1" applyAlignment="1" applyProtection="1">
      <alignment horizontal="left" vertical="center"/>
      <protection locked="0"/>
    </xf>
    <xf numFmtId="0" fontId="25" fillId="5" borderId="1" xfId="0" applyFont="1" applyFill="1" applyBorder="1" applyAlignment="1" applyProtection="1">
      <alignment horizontal="center" vertical="center"/>
      <protection locked="0"/>
    </xf>
    <xf numFmtId="14" fontId="25" fillId="5" borderId="1" xfId="0" applyNumberFormat="1" applyFont="1" applyFill="1" applyBorder="1" applyAlignment="1" applyProtection="1">
      <alignment horizontal="center" vertical="center"/>
      <protection locked="0"/>
    </xf>
    <xf numFmtId="0" fontId="25" fillId="5" borderId="1" xfId="0" applyFont="1" applyFill="1" applyBorder="1" applyAlignment="1">
      <alignment horizontal="center" vertical="center"/>
    </xf>
    <xf numFmtId="0" fontId="25" fillId="5" borderId="1" xfId="0" applyFont="1" applyFill="1" applyBorder="1" applyAlignment="1" applyProtection="1">
      <alignment horizontal="left" vertical="center"/>
      <protection locked="0"/>
    </xf>
    <xf numFmtId="0" fontId="4" fillId="5" borderId="8" xfId="0" applyFont="1" applyFill="1" applyBorder="1" applyAlignment="1" applyProtection="1">
      <alignment horizontal="left" vertical="top"/>
      <protection locked="0"/>
    </xf>
    <xf numFmtId="0" fontId="19" fillId="2" borderId="10" xfId="0" applyFont="1" applyFill="1" applyBorder="1" applyAlignment="1">
      <alignment horizontal="left" vertical="center"/>
    </xf>
    <xf numFmtId="0" fontId="19" fillId="2" borderId="11" xfId="0" applyFont="1" applyFill="1" applyBorder="1" applyAlignment="1">
      <alignment horizontal="left" vertical="center"/>
    </xf>
    <xf numFmtId="0" fontId="19" fillId="2" borderId="12" xfId="0" applyFont="1" applyFill="1" applyBorder="1" applyAlignment="1">
      <alignment horizontal="left" vertical="center"/>
    </xf>
    <xf numFmtId="0" fontId="39" fillId="5" borderId="5" xfId="0" applyFont="1" applyFill="1" applyBorder="1" applyAlignment="1">
      <alignment horizontal="left" vertical="center"/>
    </xf>
    <xf numFmtId="0" fontId="39" fillId="5" borderId="0" xfId="0" applyFont="1" applyFill="1" applyAlignment="1">
      <alignment horizontal="left" vertical="center"/>
    </xf>
    <xf numFmtId="0" fontId="39" fillId="5" borderId="6" xfId="0" applyFont="1" applyFill="1" applyBorder="1" applyAlignment="1">
      <alignment horizontal="left" vertical="center"/>
    </xf>
    <xf numFmtId="0" fontId="4" fillId="5" borderId="2" xfId="0" applyFont="1" applyFill="1" applyBorder="1" applyAlignment="1" applyProtection="1">
      <alignment horizontal="left" vertical="top"/>
      <protection locked="0"/>
    </xf>
    <xf numFmtId="0" fontId="4" fillId="5" borderId="3" xfId="0" applyFont="1" applyFill="1" applyBorder="1" applyAlignment="1" applyProtection="1">
      <alignment horizontal="left" vertical="top"/>
      <protection locked="0"/>
    </xf>
    <xf numFmtId="0" fontId="4" fillId="5" borderId="4" xfId="0" applyFont="1" applyFill="1" applyBorder="1" applyAlignment="1" applyProtection="1">
      <alignment horizontal="left" vertical="top"/>
      <protection locked="0"/>
    </xf>
    <xf numFmtId="0" fontId="24" fillId="5" borderId="7" xfId="0" applyFont="1" applyFill="1" applyBorder="1" applyProtection="1">
      <alignment vertical="center"/>
      <protection hidden="1"/>
    </xf>
    <xf numFmtId="0" fontId="24" fillId="5" borderId="9" xfId="0" applyFont="1" applyFill="1" applyBorder="1" applyProtection="1">
      <alignment vertical="center"/>
      <protection hidden="1"/>
    </xf>
    <xf numFmtId="0" fontId="4" fillId="5" borderId="31" xfId="0" applyFont="1" applyFill="1" applyBorder="1" applyAlignment="1" applyProtection="1">
      <alignment horizontal="left" vertical="top"/>
      <protection locked="0"/>
    </xf>
    <xf numFmtId="0" fontId="4" fillId="5" borderId="32" xfId="0" applyFont="1" applyFill="1" applyBorder="1" applyAlignment="1" applyProtection="1">
      <alignment horizontal="left" vertical="top"/>
      <protection locked="0"/>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33" xfId="0" applyFont="1" applyBorder="1" applyAlignment="1">
      <alignment horizontal="center" vertical="center"/>
    </xf>
    <xf numFmtId="0" fontId="25" fillId="5" borderId="21" xfId="0" applyFont="1" applyFill="1" applyBorder="1" applyProtection="1">
      <alignment vertical="center"/>
      <protection locked="0"/>
    </xf>
    <xf numFmtId="0" fontId="25" fillId="5" borderId="20" xfId="0" applyFont="1" applyFill="1" applyBorder="1" applyProtection="1">
      <alignment vertical="center"/>
      <protection locked="0"/>
    </xf>
    <xf numFmtId="0" fontId="4" fillId="0" borderId="18" xfId="0" applyFont="1" applyBorder="1" applyAlignment="1">
      <alignment horizontal="center" vertical="center"/>
    </xf>
    <xf numFmtId="49" fontId="25" fillId="5" borderId="1" xfId="0" quotePrefix="1" applyNumberFormat="1" applyFont="1" applyFill="1" applyBorder="1" applyAlignment="1" applyProtection="1">
      <alignment horizontal="left" vertical="center"/>
      <protection locked="0"/>
    </xf>
    <xf numFmtId="0" fontId="25" fillId="5" borderId="7" xfId="0" applyFont="1" applyFill="1" applyBorder="1" applyProtection="1">
      <alignment vertical="center"/>
      <protection locked="0"/>
    </xf>
    <xf numFmtId="0" fontId="25" fillId="5" borderId="8" xfId="0" applyFont="1" applyFill="1" applyBorder="1" applyProtection="1">
      <alignment vertical="center"/>
      <protection locked="0"/>
    </xf>
    <xf numFmtId="0" fontId="25" fillId="5" borderId="9" xfId="0" applyFont="1" applyFill="1" applyBorder="1" applyProtection="1">
      <alignment vertical="center"/>
      <protection locked="0"/>
    </xf>
    <xf numFmtId="0" fontId="23" fillId="2" borderId="11" xfId="0" applyFont="1" applyFill="1" applyBorder="1" applyAlignment="1">
      <alignment horizontal="center" vertical="center"/>
    </xf>
    <xf numFmtId="0" fontId="30" fillId="8" borderId="10" xfId="0" applyFont="1" applyFill="1" applyBorder="1" applyAlignment="1">
      <alignment horizontal="center" vertical="center"/>
    </xf>
    <xf numFmtId="0" fontId="30" fillId="8" borderId="12" xfId="0" applyFont="1" applyFill="1" applyBorder="1" applyAlignment="1">
      <alignment horizontal="center" vertical="center"/>
    </xf>
    <xf numFmtId="0" fontId="4" fillId="0" borderId="6" xfId="0" applyFont="1" applyBorder="1" applyAlignment="1">
      <alignment horizontal="left" vertical="center"/>
    </xf>
    <xf numFmtId="0" fontId="5" fillId="0" borderId="10" xfId="0" applyFont="1" applyBorder="1" applyAlignment="1">
      <alignment horizontal="left" vertical="center"/>
    </xf>
    <xf numFmtId="0" fontId="5" fillId="0" borderId="12" xfId="0" applyFont="1" applyBorder="1" applyAlignment="1">
      <alignment horizontal="left" vertical="center"/>
    </xf>
    <xf numFmtId="26" fontId="5" fillId="0" borderId="1" xfId="1" applyNumberFormat="1" applyFont="1" applyBorder="1" applyAlignment="1">
      <alignment horizontal="center"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26" fontId="5" fillId="0" borderId="29" xfId="1" applyNumberFormat="1" applyFont="1" applyBorder="1" applyAlignment="1">
      <alignment horizontal="center" vertical="center"/>
    </xf>
    <xf numFmtId="0" fontId="5" fillId="0" borderId="26" xfId="0" applyFont="1" applyBorder="1" applyAlignment="1">
      <alignment horizontal="left" vertical="center"/>
    </xf>
    <xf numFmtId="0" fontId="5" fillId="0" borderId="27" xfId="0" applyFont="1" applyBorder="1" applyAlignment="1">
      <alignment horizontal="left" vertical="center"/>
    </xf>
    <xf numFmtId="0" fontId="4" fillId="0" borderId="0" xfId="0" applyFont="1" applyAlignment="1">
      <alignment horizontal="left"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6" xfId="0" applyFont="1" applyBorder="1" applyAlignment="1">
      <alignment horizontal="left" vertical="center"/>
    </xf>
    <xf numFmtId="26" fontId="5" fillId="0" borderId="15" xfId="1" applyNumberFormat="1" applyFont="1" applyBorder="1" applyAlignment="1">
      <alignment horizontal="center" vertical="center"/>
    </xf>
    <xf numFmtId="179" fontId="5" fillId="0" borderId="8" xfId="0" applyNumberFormat="1" applyFont="1" applyBorder="1" applyAlignment="1">
      <alignment horizontal="left" vertical="center"/>
    </xf>
    <xf numFmtId="179" fontId="5" fillId="0" borderId="9" xfId="0" applyNumberFormat="1"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0" xfId="0" applyFont="1" applyAlignment="1">
      <alignment vertical="top" wrapText="1"/>
    </xf>
    <xf numFmtId="0" fontId="5" fillId="0" borderId="6" xfId="0" applyFont="1" applyBorder="1" applyAlignment="1">
      <alignment vertical="top" wrapText="1"/>
    </xf>
    <xf numFmtId="0" fontId="5" fillId="0" borderId="7" xfId="0" applyFont="1" applyBorder="1" applyAlignment="1">
      <alignment horizontal="left" vertical="center"/>
    </xf>
    <xf numFmtId="0" fontId="5" fillId="0" borderId="9" xfId="0" applyFont="1" applyBorder="1" applyAlignment="1">
      <alignment horizontal="left" vertical="center"/>
    </xf>
    <xf numFmtId="0" fontId="6" fillId="3" borderId="1" xfId="0" applyFont="1" applyFill="1" applyBorder="1" applyAlignment="1">
      <alignment horizontal="center" vertical="center"/>
    </xf>
    <xf numFmtId="0" fontId="13" fillId="0" borderId="0" xfId="0" applyFont="1" applyAlignment="1">
      <alignment horizontal="center" vertical="center"/>
    </xf>
    <xf numFmtId="178" fontId="5" fillId="0" borderId="0" xfId="0" applyNumberFormat="1" applyFont="1" applyAlignment="1">
      <alignment horizontal="left" vertical="center"/>
    </xf>
    <xf numFmtId="14" fontId="5" fillId="0" borderId="0" xfId="0" applyNumberFormat="1" applyFont="1" applyAlignment="1">
      <alignment horizontal="left"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center" vertical="center"/>
    </xf>
    <xf numFmtId="14" fontId="5" fillId="0" borderId="0" xfId="0" applyNumberFormat="1" applyFont="1" applyAlignment="1">
      <alignment horizontal="center" vertical="center"/>
    </xf>
  </cellXfs>
  <cellStyles count="3">
    <cellStyle name="ハイパーリンク" xfId="2" builtinId="8"/>
    <cellStyle name="通貨" xfId="1" builtinId="7"/>
    <cellStyle name="標準" xfId="0" builtinId="0"/>
  </cellStyles>
  <dxfs count="58">
    <dxf>
      <fill>
        <patternFill>
          <bgColor theme="0" tint="-0.499984740745262"/>
        </patternFill>
      </fill>
    </dxf>
    <dxf>
      <font>
        <color theme="0"/>
      </font>
      <fill>
        <patternFill>
          <bgColor theme="0" tint="-0.34998626667073579"/>
        </patternFill>
      </fill>
    </dxf>
    <dxf>
      <font>
        <color theme="0" tint="-0.34998626667073579"/>
      </font>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color theme="0" tint="-0.34998626667073579"/>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font>
      <numFmt numFmtId="30" formatCode="@"/>
      <fill>
        <patternFill patternType="solid">
          <fgColor theme="0"/>
          <bgColor theme="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fgColor theme="0" tint="-0.34998626667073579"/>
          <bgColor theme="0" tint="-0.34998626667073579"/>
        </patternFill>
      </fill>
    </dxf>
    <dxf>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ont>
        <color theme="0"/>
      </font>
      <fill>
        <patternFill patternType="none">
          <bgColor auto="1"/>
        </patternFill>
      </fill>
    </dxf>
    <dxf>
      <font>
        <color theme="0"/>
      </font>
      <fill>
        <patternFill>
          <bgColor theme="0"/>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colors>
    <mruColors>
      <color rgb="FF66CC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171450</xdr:colOff>
          <xdr:row>4</xdr:row>
          <xdr:rowOff>38100</xdr:rowOff>
        </xdr:from>
        <xdr:to>
          <xdr:col>10</xdr:col>
          <xdr:colOff>495300</xdr:colOff>
          <xdr:row>4</xdr:row>
          <xdr:rowOff>247650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0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xdr:row>
          <xdr:rowOff>238125</xdr:rowOff>
        </xdr:from>
        <xdr:to>
          <xdr:col>10</xdr:col>
          <xdr:colOff>504825</xdr:colOff>
          <xdr:row>3</xdr:row>
          <xdr:rowOff>295275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0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120</xdr:row>
          <xdr:rowOff>0</xdr:rowOff>
        </xdr:from>
        <xdr:to>
          <xdr:col>1</xdr:col>
          <xdr:colOff>57150</xdr:colOff>
          <xdr:row>121</xdr:row>
          <xdr:rowOff>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0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66675</xdr:rowOff>
        </xdr:from>
        <xdr:to>
          <xdr:col>10</xdr:col>
          <xdr:colOff>200025</xdr:colOff>
          <xdr:row>13</xdr:row>
          <xdr:rowOff>266700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0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14</xdr:row>
          <xdr:rowOff>66675</xdr:rowOff>
        </xdr:from>
        <xdr:to>
          <xdr:col>10</xdr:col>
          <xdr:colOff>209550</xdr:colOff>
          <xdr:row>14</xdr:row>
          <xdr:rowOff>257175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0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0</xdr:colOff>
      <xdr:row>6</xdr:row>
      <xdr:rowOff>146050</xdr:rowOff>
    </xdr:from>
    <xdr:to>
      <xdr:col>4</xdr:col>
      <xdr:colOff>406400</xdr:colOff>
      <xdr:row>9</xdr:row>
      <xdr:rowOff>0</xdr:rowOff>
    </xdr:to>
    <xdr:sp macro="" textlink="">
      <xdr:nvSpPr>
        <xdr:cNvPr id="2" name="四角形: 角を丸くする 1">
          <a:extLst>
            <a:ext uri="{FF2B5EF4-FFF2-40B4-BE49-F238E27FC236}">
              <a16:creationId xmlns:a16="http://schemas.microsoft.com/office/drawing/2014/main" id="{00000000-0008-0000-0100-000002000000}"/>
            </a:ext>
          </a:extLst>
        </xdr:cNvPr>
        <xdr:cNvSpPr/>
      </xdr:nvSpPr>
      <xdr:spPr>
        <a:xfrm>
          <a:off x="1219200" y="1136650"/>
          <a:ext cx="1625600" cy="349250"/>
        </a:xfrm>
        <a:prstGeom prst="roundRect">
          <a:avLst/>
        </a:prstGeom>
        <a:ln w="190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en-US" altLang="ja-JP" sz="800">
              <a:latin typeface="Meiryo UI" panose="020B0604030504040204" pitchFamily="50" charset="-128"/>
              <a:ea typeface="Meiryo UI" panose="020B0604030504040204" pitchFamily="50" charset="-128"/>
            </a:rPr>
            <a:t>Zoom</a:t>
          </a:r>
          <a:r>
            <a:rPr kumimoji="1" lang="ja-JP" altLang="en-US" sz="800" baseline="0">
              <a:latin typeface="Meiryo UI" panose="020B0604030504040204" pitchFamily="50" charset="-128"/>
              <a:ea typeface="Meiryo UI" panose="020B0604030504040204" pitchFamily="50" charset="-128"/>
            </a:rPr>
            <a:t> </a:t>
          </a:r>
          <a:r>
            <a:rPr kumimoji="1" lang="en-US" altLang="ja-JP" sz="800" baseline="0">
              <a:latin typeface="Meiryo UI" panose="020B0604030504040204" pitchFamily="50" charset="-128"/>
              <a:ea typeface="Meiryo UI" panose="020B0604030504040204" pitchFamily="50" charset="-128"/>
            </a:rPr>
            <a:t>Workplace Pro </a:t>
          </a:r>
          <a:r>
            <a:rPr kumimoji="1" lang="en-US" altLang="ja-JP" sz="800">
              <a:latin typeface="Meiryo UI" panose="020B0604030504040204" pitchFamily="50" charset="-128"/>
              <a:ea typeface="Meiryo UI" panose="020B0604030504040204" pitchFamily="50" charset="-128"/>
            </a:rPr>
            <a:t>1-49L</a:t>
          </a:r>
          <a:r>
            <a:rPr kumimoji="1" lang="ja-JP" altLang="en-US" sz="800">
              <a:latin typeface="Meiryo UI" panose="020B0604030504040204" pitchFamily="50" charset="-128"/>
              <a:ea typeface="Meiryo UI" panose="020B0604030504040204" pitchFamily="50" charset="-128"/>
            </a:rPr>
            <a:t>オーダー</a:t>
          </a:r>
        </a:p>
      </xdr:txBody>
    </xdr:sp>
    <xdr:clientData/>
  </xdr:twoCellAnchor>
  <xdr:twoCellAnchor>
    <xdr:from>
      <xdr:col>7</xdr:col>
      <xdr:colOff>292100</xdr:colOff>
      <xdr:row>6</xdr:row>
      <xdr:rowOff>146050</xdr:rowOff>
    </xdr:from>
    <xdr:to>
      <xdr:col>10</xdr:col>
      <xdr:colOff>146050</xdr:colOff>
      <xdr:row>9</xdr:row>
      <xdr:rowOff>0</xdr:rowOff>
    </xdr:to>
    <xdr:sp macro="" textlink="">
      <xdr:nvSpPr>
        <xdr:cNvPr id="3" name="四角形: 角を丸くする 2">
          <a:extLst>
            <a:ext uri="{FF2B5EF4-FFF2-40B4-BE49-F238E27FC236}">
              <a16:creationId xmlns:a16="http://schemas.microsoft.com/office/drawing/2014/main" id="{00000000-0008-0000-0100-000003000000}"/>
            </a:ext>
          </a:extLst>
        </xdr:cNvPr>
        <xdr:cNvSpPr/>
      </xdr:nvSpPr>
      <xdr:spPr>
        <a:xfrm>
          <a:off x="4559300" y="1136650"/>
          <a:ext cx="1682750" cy="349250"/>
        </a:xfrm>
        <a:prstGeom prst="roundRect">
          <a:avLst/>
        </a:prstGeom>
        <a:solidFill>
          <a:srgbClr val="FF0000"/>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b="1">
              <a:solidFill>
                <a:schemeClr val="bg1"/>
              </a:solidFill>
              <a:latin typeface="Meiryo UI" panose="020B0604030504040204" pitchFamily="50" charset="-128"/>
              <a:ea typeface="Meiryo UI" panose="020B0604030504040204" pitchFamily="50" charset="-128"/>
            </a:rPr>
            <a:t>無料サインアップしてください</a:t>
          </a:r>
        </a:p>
      </xdr:txBody>
    </xdr:sp>
    <xdr:clientData/>
  </xdr:twoCellAnchor>
  <xdr:twoCellAnchor>
    <xdr:from>
      <xdr:col>7</xdr:col>
      <xdr:colOff>292100</xdr:colOff>
      <xdr:row>16</xdr:row>
      <xdr:rowOff>0</xdr:rowOff>
    </xdr:from>
    <xdr:to>
      <xdr:col>10</xdr:col>
      <xdr:colOff>133350</xdr:colOff>
      <xdr:row>18</xdr:row>
      <xdr:rowOff>127000</xdr:rowOff>
    </xdr:to>
    <xdr:sp macro="" textlink="">
      <xdr:nvSpPr>
        <xdr:cNvPr id="4" name="四角形: 角を丸くする 3">
          <a:extLst>
            <a:ext uri="{FF2B5EF4-FFF2-40B4-BE49-F238E27FC236}">
              <a16:creationId xmlns:a16="http://schemas.microsoft.com/office/drawing/2014/main" id="{00000000-0008-0000-0100-000004000000}"/>
            </a:ext>
          </a:extLst>
        </xdr:cNvPr>
        <xdr:cNvSpPr/>
      </xdr:nvSpPr>
      <xdr:spPr>
        <a:xfrm>
          <a:off x="4559300" y="2641600"/>
          <a:ext cx="1670050" cy="457200"/>
        </a:xfrm>
        <a:prstGeom prst="roundRect">
          <a:avLst/>
        </a:prstGeom>
        <a:solidFill>
          <a:srgbClr val="FF0000"/>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b="1">
              <a:solidFill>
                <a:schemeClr val="bg1"/>
              </a:solidFill>
              <a:latin typeface="Meiryo UI" panose="020B0604030504040204" pitchFamily="50" charset="-128"/>
              <a:ea typeface="Meiryo UI" panose="020B0604030504040204" pitchFamily="50" charset="-128"/>
            </a:rPr>
            <a:t>無料サインアップしてください</a:t>
          </a:r>
        </a:p>
      </xdr:txBody>
    </xdr:sp>
    <xdr:clientData/>
  </xdr:twoCellAnchor>
  <xdr:twoCellAnchor>
    <xdr:from>
      <xdr:col>2</xdr:col>
      <xdr:colOff>0</xdr:colOff>
      <xdr:row>15</xdr:row>
      <xdr:rowOff>139700</xdr:rowOff>
    </xdr:from>
    <xdr:to>
      <xdr:col>4</xdr:col>
      <xdr:colOff>406400</xdr:colOff>
      <xdr:row>19</xdr:row>
      <xdr:rowOff>0</xdr:rowOff>
    </xdr:to>
    <xdr:sp macro="" textlink="">
      <xdr:nvSpPr>
        <xdr:cNvPr id="5" name="四角形: 角を丸くする 4">
          <a:extLst>
            <a:ext uri="{FF2B5EF4-FFF2-40B4-BE49-F238E27FC236}">
              <a16:creationId xmlns:a16="http://schemas.microsoft.com/office/drawing/2014/main" id="{00000000-0008-0000-0100-000005000000}"/>
            </a:ext>
          </a:extLst>
        </xdr:cNvPr>
        <xdr:cNvSpPr/>
      </xdr:nvSpPr>
      <xdr:spPr>
        <a:xfrm>
          <a:off x="1219200" y="2616200"/>
          <a:ext cx="1625600" cy="520700"/>
        </a:xfrm>
        <a:prstGeom prst="roundRect">
          <a:avLst/>
        </a:prstGeom>
        <a:ln w="190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en-US" altLang="ja-JP" sz="800">
              <a:latin typeface="Meiryo UI" panose="020B0604030504040204" pitchFamily="50" charset="-128"/>
              <a:ea typeface="Meiryo UI" panose="020B0604030504040204" pitchFamily="50" charset="-128"/>
            </a:rPr>
            <a:t>『Zoom</a:t>
          </a:r>
          <a:r>
            <a:rPr kumimoji="1" lang="ja-JP" altLang="en-US" sz="800" baseline="0">
              <a:latin typeface="Meiryo UI" panose="020B0604030504040204" pitchFamily="50" charset="-128"/>
              <a:ea typeface="Meiryo UI" panose="020B0604030504040204" pitchFamily="50" charset="-128"/>
            </a:rPr>
            <a:t> </a:t>
          </a:r>
          <a:r>
            <a:rPr kumimoji="1" lang="en-US" altLang="ja-JP" sz="800" baseline="0">
              <a:latin typeface="Meiryo UI" panose="020B0604030504040204" pitchFamily="50" charset="-128"/>
              <a:ea typeface="Meiryo UI" panose="020B0604030504040204" pitchFamily="50" charset="-128"/>
            </a:rPr>
            <a:t>Workplace Pro』</a:t>
          </a:r>
          <a:r>
            <a:rPr kumimoji="1" lang="ja-JP" altLang="en-US" sz="800">
              <a:latin typeface="Meiryo UI" panose="020B0604030504040204" pitchFamily="50" charset="-128"/>
              <a:ea typeface="Meiryo UI" panose="020B0604030504040204" pitchFamily="50" charset="-128"/>
            </a:rPr>
            <a:t>以外のオプションの同時購入がない</a:t>
          </a:r>
        </a:p>
      </xdr:txBody>
    </xdr:sp>
    <xdr:clientData/>
  </xdr:twoCellAnchor>
  <xdr:twoCellAnchor>
    <xdr:from>
      <xdr:col>2</xdr:col>
      <xdr:colOff>0</xdr:colOff>
      <xdr:row>11</xdr:row>
      <xdr:rowOff>50800</xdr:rowOff>
    </xdr:from>
    <xdr:to>
      <xdr:col>4</xdr:col>
      <xdr:colOff>406400</xdr:colOff>
      <xdr:row>13</xdr:row>
      <xdr:rowOff>120650</xdr:rowOff>
    </xdr:to>
    <xdr:sp macro="" textlink="">
      <xdr:nvSpPr>
        <xdr:cNvPr id="6" name="四角形: 角を丸くする 5">
          <a:extLst>
            <a:ext uri="{FF2B5EF4-FFF2-40B4-BE49-F238E27FC236}">
              <a16:creationId xmlns:a16="http://schemas.microsoft.com/office/drawing/2014/main" id="{00000000-0008-0000-0100-000006000000}"/>
            </a:ext>
          </a:extLst>
        </xdr:cNvPr>
        <xdr:cNvSpPr/>
      </xdr:nvSpPr>
      <xdr:spPr>
        <a:xfrm>
          <a:off x="1219200" y="1866900"/>
          <a:ext cx="1625600" cy="400050"/>
        </a:xfrm>
        <a:prstGeom prst="roundRect">
          <a:avLst/>
        </a:prstGeom>
        <a:ln w="190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800">
              <a:latin typeface="Meiryo UI" panose="020B0604030504040204" pitchFamily="50" charset="-128"/>
              <a:ea typeface="Meiryo UI" panose="020B0604030504040204" pitchFamily="50" charset="-128"/>
            </a:rPr>
            <a:t>トライアルは利用していない</a:t>
          </a:r>
        </a:p>
      </xdr:txBody>
    </xdr:sp>
    <xdr:clientData/>
  </xdr:twoCellAnchor>
  <xdr:twoCellAnchor>
    <xdr:from>
      <xdr:col>7</xdr:col>
      <xdr:colOff>292100</xdr:colOff>
      <xdr:row>11</xdr:row>
      <xdr:rowOff>50800</xdr:rowOff>
    </xdr:from>
    <xdr:to>
      <xdr:col>10</xdr:col>
      <xdr:colOff>133350</xdr:colOff>
      <xdr:row>13</xdr:row>
      <xdr:rowOff>120650</xdr:rowOff>
    </xdr:to>
    <xdr:sp macro="" textlink="">
      <xdr:nvSpPr>
        <xdr:cNvPr id="7" name="四角形: 角を丸くする 6">
          <a:extLst>
            <a:ext uri="{FF2B5EF4-FFF2-40B4-BE49-F238E27FC236}">
              <a16:creationId xmlns:a16="http://schemas.microsoft.com/office/drawing/2014/main" id="{00000000-0008-0000-0100-000007000000}"/>
            </a:ext>
          </a:extLst>
        </xdr:cNvPr>
        <xdr:cNvSpPr/>
      </xdr:nvSpPr>
      <xdr:spPr>
        <a:xfrm>
          <a:off x="4559300" y="1866900"/>
          <a:ext cx="1670050" cy="400050"/>
        </a:xfrm>
        <a:prstGeom prst="roundRect">
          <a:avLst/>
        </a:prstGeom>
        <a:solidFill>
          <a:srgbClr val="FF0000"/>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b="1">
              <a:solidFill>
                <a:schemeClr val="bg1"/>
              </a:solidFill>
              <a:latin typeface="Meiryo UI" panose="020B0604030504040204" pitchFamily="50" charset="-128"/>
              <a:ea typeface="Meiryo UI" panose="020B0604030504040204" pitchFamily="50" charset="-128"/>
            </a:rPr>
            <a:t>無料サインアップしてください</a:t>
          </a:r>
        </a:p>
      </xdr:txBody>
    </xdr:sp>
    <xdr:clientData/>
  </xdr:twoCellAnchor>
  <xdr:twoCellAnchor>
    <xdr:from>
      <xdr:col>7</xdr:col>
      <xdr:colOff>292100</xdr:colOff>
      <xdr:row>22</xdr:row>
      <xdr:rowOff>6350</xdr:rowOff>
    </xdr:from>
    <xdr:to>
      <xdr:col>10</xdr:col>
      <xdr:colOff>38100</xdr:colOff>
      <xdr:row>24</xdr:row>
      <xdr:rowOff>76200</xdr:rowOff>
    </xdr:to>
    <xdr:sp macro="" textlink="">
      <xdr:nvSpPr>
        <xdr:cNvPr id="8" name="四角形: 角を丸くする 7">
          <a:extLst>
            <a:ext uri="{FF2B5EF4-FFF2-40B4-BE49-F238E27FC236}">
              <a16:creationId xmlns:a16="http://schemas.microsoft.com/office/drawing/2014/main" id="{00000000-0008-0000-0100-000008000000}"/>
            </a:ext>
          </a:extLst>
        </xdr:cNvPr>
        <xdr:cNvSpPr/>
      </xdr:nvSpPr>
      <xdr:spPr>
        <a:xfrm>
          <a:off x="4559300" y="3638550"/>
          <a:ext cx="1574800" cy="400050"/>
        </a:xfrm>
        <a:prstGeom prst="roundRect">
          <a:avLst/>
        </a:prstGeom>
        <a:solidFill>
          <a:srgbClr val="0070C0"/>
        </a:solidFill>
        <a:ln w="190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b="1">
              <a:solidFill>
                <a:schemeClr val="bg1"/>
              </a:solidFill>
              <a:latin typeface="Meiryo UI" panose="020B0604030504040204" pitchFamily="50" charset="-128"/>
              <a:ea typeface="Meiryo UI" panose="020B0604030504040204" pitchFamily="50" charset="-128"/>
            </a:rPr>
            <a:t>無料サインアップ不要です</a:t>
          </a:r>
        </a:p>
      </xdr:txBody>
    </xdr:sp>
    <xdr:clientData/>
  </xdr:twoCellAnchor>
  <xdr:twoCellAnchor>
    <xdr:from>
      <xdr:col>3</xdr:col>
      <xdr:colOff>203200</xdr:colOff>
      <xdr:row>9</xdr:row>
      <xdr:rowOff>0</xdr:rowOff>
    </xdr:from>
    <xdr:to>
      <xdr:col>3</xdr:col>
      <xdr:colOff>203200</xdr:colOff>
      <xdr:row>11</xdr:row>
      <xdr:rowOff>50800</xdr:rowOff>
    </xdr:to>
    <xdr:cxnSp macro="">
      <xdr:nvCxnSpPr>
        <xdr:cNvPr id="9" name="直線矢印コネクタ 8">
          <a:extLst>
            <a:ext uri="{FF2B5EF4-FFF2-40B4-BE49-F238E27FC236}">
              <a16:creationId xmlns:a16="http://schemas.microsoft.com/office/drawing/2014/main" id="{00000000-0008-0000-0100-000009000000}"/>
            </a:ext>
          </a:extLst>
        </xdr:cNvPr>
        <xdr:cNvCxnSpPr>
          <a:stCxn id="2" idx="2"/>
          <a:endCxn id="6" idx="0"/>
        </xdr:cNvCxnSpPr>
      </xdr:nvCxnSpPr>
      <xdr:spPr>
        <a:xfrm>
          <a:off x="2032000" y="1485900"/>
          <a:ext cx="0" cy="381000"/>
        </a:xfrm>
        <a:prstGeom prst="straightConnector1">
          <a:avLst/>
        </a:prstGeom>
        <a:ln w="15875">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406400</xdr:colOff>
      <xdr:row>12</xdr:row>
      <xdr:rowOff>85725</xdr:rowOff>
    </xdr:from>
    <xdr:to>
      <xdr:col>7</xdr:col>
      <xdr:colOff>292100</xdr:colOff>
      <xdr:row>12</xdr:row>
      <xdr:rowOff>85725</xdr:rowOff>
    </xdr:to>
    <xdr:cxnSp macro="">
      <xdr:nvCxnSpPr>
        <xdr:cNvPr id="10" name="直線矢印コネクタ 9">
          <a:extLst>
            <a:ext uri="{FF2B5EF4-FFF2-40B4-BE49-F238E27FC236}">
              <a16:creationId xmlns:a16="http://schemas.microsoft.com/office/drawing/2014/main" id="{00000000-0008-0000-0100-00000A000000}"/>
            </a:ext>
          </a:extLst>
        </xdr:cNvPr>
        <xdr:cNvCxnSpPr>
          <a:stCxn id="6" idx="3"/>
          <a:endCxn id="7" idx="1"/>
        </xdr:cNvCxnSpPr>
      </xdr:nvCxnSpPr>
      <xdr:spPr>
        <a:xfrm>
          <a:off x="2844800" y="2066925"/>
          <a:ext cx="1714500" cy="0"/>
        </a:xfrm>
        <a:prstGeom prst="straightConnector1">
          <a:avLst/>
        </a:prstGeom>
        <a:ln w="15875">
          <a:solidFill>
            <a:srgbClr val="FF0000"/>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406400</xdr:colOff>
      <xdr:row>7</xdr:row>
      <xdr:rowOff>155575</xdr:rowOff>
    </xdr:from>
    <xdr:to>
      <xdr:col>7</xdr:col>
      <xdr:colOff>292100</xdr:colOff>
      <xdr:row>7</xdr:row>
      <xdr:rowOff>155575</xdr:rowOff>
    </xdr:to>
    <xdr:cxnSp macro="">
      <xdr:nvCxnSpPr>
        <xdr:cNvPr id="11" name="直線矢印コネクタ 10">
          <a:extLst>
            <a:ext uri="{FF2B5EF4-FFF2-40B4-BE49-F238E27FC236}">
              <a16:creationId xmlns:a16="http://schemas.microsoft.com/office/drawing/2014/main" id="{00000000-0008-0000-0100-00000B000000}"/>
            </a:ext>
          </a:extLst>
        </xdr:cNvPr>
        <xdr:cNvCxnSpPr>
          <a:stCxn id="2" idx="3"/>
          <a:endCxn id="3" idx="1"/>
        </xdr:cNvCxnSpPr>
      </xdr:nvCxnSpPr>
      <xdr:spPr>
        <a:xfrm>
          <a:off x="2844800" y="1311275"/>
          <a:ext cx="1714500" cy="0"/>
        </a:xfrm>
        <a:prstGeom prst="straightConnector1">
          <a:avLst/>
        </a:prstGeom>
        <a:ln w="15875">
          <a:solidFill>
            <a:srgbClr val="FF0000"/>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203200</xdr:colOff>
      <xdr:row>13</xdr:row>
      <xdr:rowOff>120650</xdr:rowOff>
    </xdr:from>
    <xdr:to>
      <xdr:col>3</xdr:col>
      <xdr:colOff>203200</xdr:colOff>
      <xdr:row>15</xdr:row>
      <xdr:rowOff>139700</xdr:rowOff>
    </xdr:to>
    <xdr:cxnSp macro="">
      <xdr:nvCxnSpPr>
        <xdr:cNvPr id="12" name="直線矢印コネクタ 11">
          <a:extLst>
            <a:ext uri="{FF2B5EF4-FFF2-40B4-BE49-F238E27FC236}">
              <a16:creationId xmlns:a16="http://schemas.microsoft.com/office/drawing/2014/main" id="{00000000-0008-0000-0100-00000C000000}"/>
            </a:ext>
          </a:extLst>
        </xdr:cNvPr>
        <xdr:cNvCxnSpPr>
          <a:stCxn id="6" idx="2"/>
          <a:endCxn id="5" idx="0"/>
        </xdr:cNvCxnSpPr>
      </xdr:nvCxnSpPr>
      <xdr:spPr>
        <a:xfrm>
          <a:off x="2032000" y="2266950"/>
          <a:ext cx="0" cy="349250"/>
        </a:xfrm>
        <a:prstGeom prst="straightConnector1">
          <a:avLst/>
        </a:prstGeom>
        <a:ln w="15875">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203201</xdr:colOff>
      <xdr:row>18</xdr:row>
      <xdr:rowOff>165099</xdr:rowOff>
    </xdr:from>
    <xdr:to>
      <xdr:col>7</xdr:col>
      <xdr:colOff>292101</xdr:colOff>
      <xdr:row>23</xdr:row>
      <xdr:rowOff>41274</xdr:rowOff>
    </xdr:to>
    <xdr:cxnSp macro="">
      <xdr:nvCxnSpPr>
        <xdr:cNvPr id="13" name="コネクタ: カギ線 12">
          <a:extLst>
            <a:ext uri="{FF2B5EF4-FFF2-40B4-BE49-F238E27FC236}">
              <a16:creationId xmlns:a16="http://schemas.microsoft.com/office/drawing/2014/main" id="{00000000-0008-0000-0100-00000D000000}"/>
            </a:ext>
          </a:extLst>
        </xdr:cNvPr>
        <xdr:cNvCxnSpPr>
          <a:stCxn id="5" idx="2"/>
          <a:endCxn id="8" idx="1"/>
        </xdr:cNvCxnSpPr>
      </xdr:nvCxnSpPr>
      <xdr:spPr>
        <a:xfrm rot="16200000" flipH="1">
          <a:off x="2944813" y="2224087"/>
          <a:ext cx="701675" cy="2527300"/>
        </a:xfrm>
        <a:prstGeom prst="bentConnector2">
          <a:avLst/>
        </a:prstGeom>
        <a:ln w="15875">
          <a:solidFill>
            <a:srgbClr val="0070C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384312</xdr:colOff>
      <xdr:row>3</xdr:row>
      <xdr:rowOff>15737</xdr:rowOff>
    </xdr:from>
    <xdr:to>
      <xdr:col>2</xdr:col>
      <xdr:colOff>533399</xdr:colOff>
      <xdr:row>3</xdr:row>
      <xdr:rowOff>21259</xdr:rowOff>
    </xdr:to>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a:xfrm>
          <a:off x="993912" y="511037"/>
          <a:ext cx="758687" cy="5522"/>
        </a:xfrm>
        <a:prstGeom prst="straightConnector1">
          <a:avLst/>
        </a:prstGeom>
        <a:ln w="15875">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384312</xdr:colOff>
      <xdr:row>4</xdr:row>
      <xdr:rowOff>219213</xdr:rowOff>
    </xdr:from>
    <xdr:to>
      <xdr:col>2</xdr:col>
      <xdr:colOff>533399</xdr:colOff>
      <xdr:row>4</xdr:row>
      <xdr:rowOff>224735</xdr:rowOff>
    </xdr:to>
    <xdr:cxnSp macro="">
      <xdr:nvCxnSpPr>
        <xdr:cNvPr id="15" name="直線矢印コネクタ 14">
          <a:extLst>
            <a:ext uri="{FF2B5EF4-FFF2-40B4-BE49-F238E27FC236}">
              <a16:creationId xmlns:a16="http://schemas.microsoft.com/office/drawing/2014/main" id="{00000000-0008-0000-0100-00000F000000}"/>
            </a:ext>
          </a:extLst>
        </xdr:cNvPr>
        <xdr:cNvCxnSpPr/>
      </xdr:nvCxnSpPr>
      <xdr:spPr>
        <a:xfrm>
          <a:off x="993912" y="822463"/>
          <a:ext cx="758687" cy="5522"/>
        </a:xfrm>
        <a:prstGeom prst="straightConnector1">
          <a:avLst/>
        </a:prstGeom>
        <a:ln w="15875">
          <a:solidFill>
            <a:srgbClr val="FF0000"/>
          </a:solidFill>
          <a:prstDash val="lg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4</xdr:row>
      <xdr:rowOff>82550</xdr:rowOff>
    </xdr:from>
    <xdr:to>
      <xdr:col>4</xdr:col>
      <xdr:colOff>0</xdr:colOff>
      <xdr:row>6</xdr:row>
      <xdr:rowOff>38100</xdr:rowOff>
    </xdr:to>
    <xdr:sp macro="" textlink="">
      <xdr:nvSpPr>
        <xdr:cNvPr id="16" name="四角形: 角を丸くする 15">
          <a:extLst>
            <a:ext uri="{FF2B5EF4-FFF2-40B4-BE49-F238E27FC236}">
              <a16:creationId xmlns:a16="http://schemas.microsoft.com/office/drawing/2014/main" id="{00000000-0008-0000-0100-000010000000}"/>
            </a:ext>
          </a:extLst>
        </xdr:cNvPr>
        <xdr:cNvSpPr/>
      </xdr:nvSpPr>
      <xdr:spPr>
        <a:xfrm>
          <a:off x="1828800" y="742950"/>
          <a:ext cx="609600" cy="2857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いいえ</a:t>
          </a:r>
        </a:p>
      </xdr:txBody>
    </xdr:sp>
    <xdr:clientData/>
  </xdr:twoCellAnchor>
  <xdr:twoCellAnchor>
    <xdr:from>
      <xdr:col>3</xdr:col>
      <xdr:colOff>0</xdr:colOff>
      <xdr:row>2</xdr:row>
      <xdr:rowOff>101600</xdr:rowOff>
    </xdr:from>
    <xdr:to>
      <xdr:col>4</xdr:col>
      <xdr:colOff>0</xdr:colOff>
      <xdr:row>4</xdr:row>
      <xdr:rowOff>0</xdr:rowOff>
    </xdr:to>
    <xdr:sp macro="" textlink="">
      <xdr:nvSpPr>
        <xdr:cNvPr id="17" name="四角形: 角を丸くする 16">
          <a:extLst>
            <a:ext uri="{FF2B5EF4-FFF2-40B4-BE49-F238E27FC236}">
              <a16:creationId xmlns:a16="http://schemas.microsoft.com/office/drawing/2014/main" id="{00000000-0008-0000-0100-000011000000}"/>
            </a:ext>
          </a:extLst>
        </xdr:cNvPr>
        <xdr:cNvSpPr/>
      </xdr:nvSpPr>
      <xdr:spPr>
        <a:xfrm>
          <a:off x="1828800" y="431800"/>
          <a:ext cx="609600" cy="2286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70C0"/>
              </a:solidFill>
            </a:rPr>
            <a:t>はい</a:t>
          </a:r>
        </a:p>
      </xdr:txBody>
    </xdr:sp>
    <xdr:clientData/>
  </xdr:twoCellAnchor>
  <xdr:twoCellAnchor>
    <xdr:from>
      <xdr:col>4</xdr:col>
      <xdr:colOff>406400</xdr:colOff>
      <xdr:row>17</xdr:row>
      <xdr:rowOff>63500</xdr:rowOff>
    </xdr:from>
    <xdr:to>
      <xdr:col>7</xdr:col>
      <xdr:colOff>292100</xdr:colOff>
      <xdr:row>17</xdr:row>
      <xdr:rowOff>69850</xdr:rowOff>
    </xdr:to>
    <xdr:cxnSp macro="">
      <xdr:nvCxnSpPr>
        <xdr:cNvPr id="18" name="直線矢印コネクタ 17">
          <a:extLst>
            <a:ext uri="{FF2B5EF4-FFF2-40B4-BE49-F238E27FC236}">
              <a16:creationId xmlns:a16="http://schemas.microsoft.com/office/drawing/2014/main" id="{00000000-0008-0000-0100-000012000000}"/>
            </a:ext>
          </a:extLst>
        </xdr:cNvPr>
        <xdr:cNvCxnSpPr>
          <a:stCxn id="5" idx="3"/>
          <a:endCxn id="4" idx="1"/>
        </xdr:cNvCxnSpPr>
      </xdr:nvCxnSpPr>
      <xdr:spPr>
        <a:xfrm flipV="1">
          <a:off x="2844800" y="2870200"/>
          <a:ext cx="1714500" cy="6350"/>
        </a:xfrm>
        <a:prstGeom prst="straightConnector1">
          <a:avLst/>
        </a:prstGeom>
        <a:ln w="15875">
          <a:solidFill>
            <a:srgbClr val="FF0000"/>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1394268</xdr:colOff>
      <xdr:row>2</xdr:row>
      <xdr:rowOff>98535</xdr:rowOff>
    </xdr:from>
    <xdr:to>
      <xdr:col>1</xdr:col>
      <xdr:colOff>5430346</xdr:colOff>
      <xdr:row>2</xdr:row>
      <xdr:rowOff>3139412</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841943" y="574785"/>
          <a:ext cx="4036078" cy="3040877"/>
        </a:xfrm>
        <a:prstGeom prst="rect">
          <a:avLst/>
        </a:prstGeom>
      </xdr:spPr>
    </xdr:pic>
    <xdr:clientData/>
  </xdr:twoCellAnchor>
  <xdr:twoCellAnchor editAs="oneCell">
    <xdr:from>
      <xdr:col>1</xdr:col>
      <xdr:colOff>1844816</xdr:colOff>
      <xdr:row>3</xdr:row>
      <xdr:rowOff>96590</xdr:rowOff>
    </xdr:from>
    <xdr:to>
      <xdr:col>1</xdr:col>
      <xdr:colOff>4871308</xdr:colOff>
      <xdr:row>3</xdr:row>
      <xdr:rowOff>2996316</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2292491" y="3801815"/>
          <a:ext cx="3026492" cy="2899726"/>
        </a:xfrm>
        <a:prstGeom prst="rect">
          <a:avLst/>
        </a:prstGeom>
      </xdr:spPr>
    </xdr:pic>
    <xdr:clientData/>
  </xdr:twoCellAnchor>
  <xdr:twoCellAnchor editAs="oneCell">
    <xdr:from>
      <xdr:col>1</xdr:col>
      <xdr:colOff>108545</xdr:colOff>
      <xdr:row>4</xdr:row>
      <xdr:rowOff>248803</xdr:rowOff>
    </xdr:from>
    <xdr:to>
      <xdr:col>1</xdr:col>
      <xdr:colOff>6992598</xdr:colOff>
      <xdr:row>4</xdr:row>
      <xdr:rowOff>2890344</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stretch>
          <a:fillRect/>
        </a:stretch>
      </xdr:blipFill>
      <xdr:spPr>
        <a:xfrm>
          <a:off x="556220" y="7087753"/>
          <a:ext cx="7392053" cy="26415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152400</xdr:rowOff>
    </xdr:from>
    <xdr:to>
      <xdr:col>11</xdr:col>
      <xdr:colOff>299197</xdr:colOff>
      <xdr:row>34</xdr:row>
      <xdr:rowOff>166370</xdr:rowOff>
    </xdr:to>
    <xdr:pic>
      <xdr:nvPicPr>
        <xdr:cNvPr id="2" name="image2.jpeg" descr="A screenshot of a cell phone&#10;&#10;Description automatically generated">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stretch>
          <a:fillRect/>
        </a:stretch>
      </xdr:blipFill>
      <xdr:spPr>
        <a:xfrm>
          <a:off x="0" y="152400"/>
          <a:ext cx="7842997" cy="584327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explore.zoom.us/ja/eula-terms-of-service/" TargetMode="External"/><Relationship Id="rId7" Type="http://schemas.openxmlformats.org/officeDocument/2006/relationships/ctrlProp" Target="../ctrlProps/ctrlProp1.xml"/><Relationship Id="rId2" Type="http://schemas.openxmlformats.org/officeDocument/2006/relationships/hyperlink" Target="https://zoom.us/jp-jp/terms.html" TargetMode="External"/><Relationship Id="rId1" Type="http://schemas.openxmlformats.org/officeDocument/2006/relationships/hyperlink" Target="https://zoom.us/jp-jp/privacy.html" TargetMode="External"/><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0" Type="http://schemas.openxmlformats.org/officeDocument/2006/relationships/ctrlProp" Target="../ctrlProps/ctrlProp4.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D136"/>
  <sheetViews>
    <sheetView showGridLines="0" tabSelected="1" zoomScale="75" zoomScaleNormal="75" zoomScaleSheetLayoutView="100" workbookViewId="0">
      <selection activeCell="K8" sqref="K8:Z8"/>
    </sheetView>
  </sheetViews>
  <sheetFormatPr defaultColWidth="9" defaultRowHeight="18.75"/>
  <cols>
    <col min="1" max="3" width="5.625" style="10" customWidth="1"/>
    <col min="4" max="4" width="5.75" style="10" customWidth="1"/>
    <col min="5" max="5" width="5.625" style="10" customWidth="1"/>
    <col min="6" max="9" width="1.625" style="10" customWidth="1"/>
    <col min="10" max="10" width="4.875" style="10" customWidth="1"/>
    <col min="11" max="15" width="7.625" style="10" customWidth="1"/>
    <col min="16" max="16" width="13.125" style="10" customWidth="1"/>
    <col min="17" max="17" width="12.875" style="10" customWidth="1"/>
    <col min="18" max="18" width="10.625" style="10" customWidth="1"/>
    <col min="19" max="26" width="5.625" style="10" customWidth="1"/>
    <col min="27" max="27" width="5.375" style="20" customWidth="1"/>
    <col min="28" max="28" width="6.25" style="10" customWidth="1"/>
    <col min="29" max="29" width="5.5" style="10" customWidth="1"/>
    <col min="30" max="30" width="11.75" style="10" bestFit="1" customWidth="1"/>
    <col min="31" max="16384" width="9" style="10"/>
  </cols>
  <sheetData>
    <row r="1" spans="1:30">
      <c r="A1" s="18" t="s">
        <v>49</v>
      </c>
      <c r="B1" s="18"/>
      <c r="C1" s="18"/>
      <c r="D1" s="18"/>
      <c r="E1" s="18"/>
      <c r="F1" s="18"/>
      <c r="G1" s="18"/>
      <c r="H1" s="18"/>
      <c r="I1" s="18"/>
      <c r="J1" s="18"/>
      <c r="Y1" s="19"/>
      <c r="Z1" s="19" t="s">
        <v>170</v>
      </c>
    </row>
    <row r="2" spans="1:30" ht="35.25">
      <c r="A2" s="217" t="s">
        <v>172</v>
      </c>
      <c r="B2" s="217"/>
      <c r="C2" s="217"/>
      <c r="D2" s="217"/>
      <c r="E2" s="217"/>
      <c r="F2" s="217"/>
      <c r="G2" s="217"/>
      <c r="H2" s="217"/>
      <c r="I2" s="217"/>
      <c r="J2" s="217"/>
      <c r="K2" s="217"/>
      <c r="L2" s="217"/>
      <c r="M2" s="217"/>
      <c r="N2" s="217"/>
      <c r="O2" s="217"/>
      <c r="P2" s="217"/>
      <c r="Q2" s="217"/>
      <c r="R2" s="217"/>
      <c r="S2" s="217"/>
      <c r="T2" s="217"/>
      <c r="U2" s="217"/>
      <c r="V2" s="217"/>
      <c r="W2" s="217"/>
      <c r="X2" s="217"/>
      <c r="Y2" s="217"/>
      <c r="Z2" s="217"/>
    </row>
    <row r="3" spans="1:30" ht="20.100000000000001" customHeight="1">
      <c r="A3" s="21" t="s">
        <v>90</v>
      </c>
      <c r="B3" s="21"/>
      <c r="C3" s="21"/>
      <c r="D3" s="21"/>
      <c r="E3" s="21"/>
      <c r="F3" s="21"/>
      <c r="G3" s="21"/>
      <c r="H3" s="21"/>
      <c r="I3" s="21"/>
      <c r="J3" s="21"/>
      <c r="K3" s="22"/>
      <c r="L3" s="23"/>
      <c r="M3" s="23"/>
      <c r="N3" s="23"/>
      <c r="O3" s="23"/>
      <c r="P3" s="23"/>
      <c r="Q3" s="23"/>
      <c r="R3" s="23"/>
      <c r="S3" s="23"/>
      <c r="T3" s="23"/>
      <c r="U3" s="23"/>
      <c r="V3" s="23"/>
      <c r="W3" s="23"/>
      <c r="X3" s="23"/>
      <c r="Y3" s="23"/>
    </row>
    <row r="4" spans="1:30" ht="24.95" customHeight="1">
      <c r="A4" s="181" t="s">
        <v>25</v>
      </c>
      <c r="B4" s="182"/>
      <c r="C4" s="182"/>
      <c r="D4" s="182"/>
      <c r="E4" s="182"/>
      <c r="F4" s="182"/>
      <c r="G4" s="182"/>
      <c r="H4" s="182"/>
      <c r="I4" s="182"/>
      <c r="J4" s="183"/>
      <c r="K4" s="24"/>
      <c r="L4" s="218" t="s">
        <v>164</v>
      </c>
      <c r="M4" s="219"/>
      <c r="N4" s="219"/>
      <c r="O4" s="219"/>
      <c r="P4" s="219"/>
      <c r="Q4" s="219"/>
      <c r="R4" s="219"/>
      <c r="S4" s="219"/>
      <c r="T4" s="219"/>
      <c r="U4" s="219"/>
      <c r="V4" s="219"/>
      <c r="W4" s="219"/>
      <c r="X4" s="219"/>
      <c r="Y4" s="219"/>
      <c r="Z4" s="220"/>
      <c r="AA4" s="25"/>
    </row>
    <row r="5" spans="1:30" ht="24.95" customHeight="1">
      <c r="A5" s="181" t="s">
        <v>27</v>
      </c>
      <c r="B5" s="182"/>
      <c r="C5" s="182"/>
      <c r="D5" s="182"/>
      <c r="E5" s="182"/>
      <c r="F5" s="182"/>
      <c r="G5" s="182"/>
      <c r="H5" s="182"/>
      <c r="I5" s="182"/>
      <c r="J5" s="183"/>
      <c r="K5" s="24"/>
      <c r="L5" s="218" t="s">
        <v>169</v>
      </c>
      <c r="M5" s="219"/>
      <c r="N5" s="219"/>
      <c r="O5" s="219"/>
      <c r="P5" s="219"/>
      <c r="Q5" s="219"/>
      <c r="R5" s="219"/>
      <c r="S5" s="219"/>
      <c r="T5" s="219"/>
      <c r="U5" s="219"/>
      <c r="V5" s="219"/>
      <c r="W5" s="219"/>
      <c r="X5" s="219"/>
      <c r="Y5" s="219"/>
      <c r="Z5" s="220"/>
      <c r="AA5" s="25"/>
    </row>
    <row r="6" spans="1:30" ht="20.100000000000001" customHeight="1"/>
    <row r="7" spans="1:30" ht="20.100000000000001" customHeight="1">
      <c r="A7" s="26" t="s">
        <v>91</v>
      </c>
      <c r="B7" s="26"/>
      <c r="C7" s="26"/>
      <c r="D7" s="26"/>
      <c r="E7" s="26"/>
      <c r="F7" s="26"/>
      <c r="G7" s="26"/>
      <c r="H7" s="26"/>
      <c r="I7" s="26"/>
      <c r="J7" s="26"/>
      <c r="U7" s="27"/>
      <c r="V7" s="27"/>
    </row>
    <row r="8" spans="1:30" ht="24.95" customHeight="1">
      <c r="A8" s="181" t="s">
        <v>159</v>
      </c>
      <c r="B8" s="182"/>
      <c r="C8" s="182"/>
      <c r="D8" s="182"/>
      <c r="E8" s="182"/>
      <c r="F8" s="182"/>
      <c r="G8" s="182"/>
      <c r="H8" s="182"/>
      <c r="I8" s="182"/>
      <c r="J8" s="183"/>
      <c r="K8" s="222" t="s">
        <v>171</v>
      </c>
      <c r="L8" s="222"/>
      <c r="M8" s="222"/>
      <c r="N8" s="222"/>
      <c r="O8" s="222"/>
      <c r="P8" s="222"/>
      <c r="Q8" s="222"/>
      <c r="R8" s="222"/>
      <c r="S8" s="222"/>
      <c r="T8" s="222"/>
      <c r="U8" s="222"/>
      <c r="V8" s="222"/>
      <c r="W8" s="222"/>
      <c r="X8" s="222"/>
      <c r="Y8" s="222"/>
      <c r="Z8" s="222"/>
      <c r="AA8" s="28"/>
    </row>
    <row r="9" spans="1:30" ht="24.95" customHeight="1">
      <c r="A9" s="181" t="s">
        <v>26</v>
      </c>
      <c r="B9" s="182"/>
      <c r="C9" s="182"/>
      <c r="D9" s="182"/>
      <c r="E9" s="182"/>
      <c r="F9" s="182"/>
      <c r="G9" s="182"/>
      <c r="H9" s="182"/>
      <c r="I9" s="182"/>
      <c r="J9" s="183"/>
      <c r="K9" s="223"/>
      <c r="L9" s="223"/>
      <c r="M9" s="223"/>
      <c r="N9" s="223"/>
      <c r="O9" s="223"/>
      <c r="P9" s="223"/>
      <c r="Q9" s="223"/>
      <c r="R9" s="223"/>
      <c r="S9" s="223"/>
      <c r="T9" s="223"/>
      <c r="U9" s="223"/>
      <c r="V9" s="223"/>
      <c r="W9" s="223"/>
      <c r="X9" s="223"/>
      <c r="Y9" s="223"/>
      <c r="Z9" s="223"/>
      <c r="AA9" s="29"/>
    </row>
    <row r="10" spans="1:30" ht="24.95" customHeight="1">
      <c r="A10" s="181" t="str">
        <f>IF(K8="新規","開通希望日*1",IF(K8="追加","開通希望日*1",IF(K8="減数","減数日*1",IF(K8="解約","解約日*1", "開通希望日*1"))))</f>
        <v>開通希望日*1</v>
      </c>
      <c r="B10" s="182"/>
      <c r="C10" s="182"/>
      <c r="D10" s="182"/>
      <c r="E10" s="182"/>
      <c r="F10" s="182"/>
      <c r="G10" s="182"/>
      <c r="H10" s="182"/>
      <c r="I10" s="182"/>
      <c r="J10" s="183"/>
      <c r="K10" s="223"/>
      <c r="L10" s="223"/>
      <c r="M10" s="223"/>
      <c r="N10" s="223"/>
      <c r="O10" s="223"/>
      <c r="P10" s="223"/>
      <c r="Q10" s="223"/>
      <c r="R10" s="223"/>
      <c r="S10" s="223"/>
      <c r="T10" s="223"/>
      <c r="U10" s="223"/>
      <c r="V10" s="223"/>
      <c r="W10" s="223"/>
      <c r="X10" s="223"/>
      <c r="Y10" s="223"/>
      <c r="Z10" s="223"/>
      <c r="AA10" s="29"/>
    </row>
    <row r="11" spans="1:30" ht="24.95" customHeight="1">
      <c r="A11" s="181" t="str">
        <f>IF(OR($K$8="商流変更",$K$8="解約"),"現在の契約期間","次回更新日")</f>
        <v>次回更新日</v>
      </c>
      <c r="B11" s="182"/>
      <c r="C11" s="182"/>
      <c r="D11" s="182"/>
      <c r="E11" s="182"/>
      <c r="F11" s="182"/>
      <c r="G11" s="182"/>
      <c r="H11" s="182"/>
      <c r="I11" s="182"/>
      <c r="J11" s="183"/>
      <c r="K11" s="223"/>
      <c r="L11" s="223"/>
      <c r="M11" s="223"/>
      <c r="N11" s="223"/>
      <c r="O11" s="223"/>
      <c r="P11" s="223"/>
      <c r="Q11" s="223"/>
      <c r="R11" s="223"/>
      <c r="S11" s="223"/>
      <c r="T11" s="223"/>
      <c r="U11" s="223"/>
      <c r="V11" s="223"/>
      <c r="W11" s="223"/>
      <c r="X11" s="223"/>
      <c r="Y11" s="223"/>
      <c r="Z11" s="223"/>
      <c r="AA11" s="122" t="s">
        <v>154</v>
      </c>
      <c r="AB11" s="123"/>
      <c r="AC11" s="123"/>
      <c r="AD11" s="123"/>
    </row>
    <row r="12" spans="1:30" ht="24.95" customHeight="1">
      <c r="A12" s="181" t="str">
        <f>IF(OR(K8="新規", K8=""),"","契約番号（アカウント番号）")</f>
        <v/>
      </c>
      <c r="B12" s="182"/>
      <c r="C12" s="182"/>
      <c r="D12" s="182"/>
      <c r="E12" s="182"/>
      <c r="F12" s="182"/>
      <c r="G12" s="182"/>
      <c r="H12" s="182"/>
      <c r="I12" s="182"/>
      <c r="J12" s="183"/>
      <c r="K12" s="222"/>
      <c r="L12" s="222"/>
      <c r="M12" s="222"/>
      <c r="N12" s="222"/>
      <c r="O12" s="222"/>
      <c r="P12" s="222"/>
      <c r="Q12" s="222"/>
      <c r="R12" s="222"/>
      <c r="S12" s="222"/>
      <c r="T12" s="222"/>
      <c r="U12" s="222"/>
      <c r="V12" s="222"/>
      <c r="W12" s="222"/>
      <c r="X12" s="222"/>
      <c r="Y12" s="222"/>
      <c r="Z12" s="222"/>
      <c r="AA12" s="28"/>
    </row>
    <row r="13" spans="1:30" ht="24.95" customHeight="1">
      <c r="A13" s="181" t="str">
        <f>IF(K8="追加","残月数","")</f>
        <v/>
      </c>
      <c r="B13" s="182"/>
      <c r="C13" s="182"/>
      <c r="D13" s="182"/>
      <c r="E13" s="182"/>
      <c r="F13" s="182"/>
      <c r="G13" s="182"/>
      <c r="H13" s="182"/>
      <c r="I13" s="182"/>
      <c r="J13" s="183"/>
      <c r="K13" s="224" t="str">
        <f>IF(K11="","",DATEDIF(K10, K11, "ym"))</f>
        <v/>
      </c>
      <c r="L13" s="224"/>
      <c r="M13" s="224"/>
      <c r="N13" s="224"/>
      <c r="O13" s="224"/>
      <c r="P13" s="224"/>
      <c r="Q13" s="224"/>
      <c r="R13" s="224"/>
      <c r="S13" s="224"/>
      <c r="T13" s="224"/>
      <c r="U13" s="224"/>
      <c r="V13" s="224"/>
      <c r="W13" s="224"/>
      <c r="X13" s="224"/>
      <c r="Y13" s="224"/>
      <c r="Z13" s="224"/>
      <c r="AA13" s="30"/>
    </row>
    <row r="14" spans="1:30" ht="125.45" customHeight="1">
      <c r="A14" s="194" t="s">
        <v>144</v>
      </c>
      <c r="B14" s="194"/>
      <c r="C14" s="194"/>
      <c r="D14" s="194"/>
      <c r="E14" s="194"/>
      <c r="F14" s="194"/>
      <c r="G14" s="194"/>
      <c r="H14" s="194"/>
      <c r="I14" s="194"/>
      <c r="J14" s="194"/>
      <c r="K14" s="190" t="s">
        <v>162</v>
      </c>
      <c r="L14" s="190"/>
      <c r="M14" s="190"/>
      <c r="N14" s="190"/>
      <c r="O14" s="190"/>
      <c r="P14" s="190"/>
      <c r="Q14" s="190"/>
      <c r="R14" s="190"/>
      <c r="S14" s="190"/>
      <c r="T14" s="190"/>
      <c r="U14" s="190"/>
      <c r="V14" s="190"/>
      <c r="W14" s="190"/>
      <c r="X14" s="190"/>
      <c r="Y14" s="190"/>
      <c r="Z14" s="190"/>
      <c r="AA14" s="30"/>
    </row>
    <row r="15" spans="1:30" ht="105.6" customHeight="1">
      <c r="A15" s="194" t="s">
        <v>145</v>
      </c>
      <c r="B15" s="194"/>
      <c r="C15" s="194"/>
      <c r="D15" s="194"/>
      <c r="E15" s="194"/>
      <c r="F15" s="194"/>
      <c r="G15" s="194"/>
      <c r="H15" s="194"/>
      <c r="I15" s="194"/>
      <c r="J15" s="194"/>
      <c r="K15" s="191" t="s">
        <v>163</v>
      </c>
      <c r="L15" s="192"/>
      <c r="M15" s="192"/>
      <c r="N15" s="192"/>
      <c r="O15" s="192"/>
      <c r="P15" s="192"/>
      <c r="Q15" s="192"/>
      <c r="R15" s="192"/>
      <c r="S15" s="192"/>
      <c r="T15" s="192"/>
      <c r="U15" s="192"/>
      <c r="V15" s="192"/>
      <c r="W15" s="192"/>
      <c r="X15" s="192"/>
      <c r="Y15" s="192"/>
      <c r="Z15" s="192"/>
      <c r="AA15" s="30"/>
    </row>
    <row r="16" spans="1:30" ht="75" hidden="1" customHeight="1">
      <c r="A16" s="99"/>
      <c r="B16" s="99"/>
      <c r="C16" s="99"/>
      <c r="D16" s="99"/>
      <c r="E16" s="99"/>
      <c r="F16" s="99"/>
      <c r="G16" s="99"/>
      <c r="H16" s="99"/>
      <c r="I16" s="99"/>
      <c r="J16" s="99"/>
      <c r="K16" s="101"/>
      <c r="L16" s="102"/>
      <c r="M16" s="102"/>
      <c r="N16" s="102"/>
      <c r="O16" s="102"/>
      <c r="P16" s="102"/>
      <c r="Q16" s="102"/>
      <c r="R16" s="102"/>
      <c r="S16" s="102"/>
      <c r="T16" s="102"/>
      <c r="U16" s="102"/>
      <c r="V16" s="102"/>
      <c r="W16" s="102"/>
      <c r="X16" s="102"/>
      <c r="Y16" s="102"/>
      <c r="Z16" s="102"/>
      <c r="AA16" s="30"/>
    </row>
    <row r="17" spans="1:27" ht="75" hidden="1" customHeight="1">
      <c r="A17" s="99"/>
      <c r="B17" s="99"/>
      <c r="C17" s="99"/>
      <c r="D17" s="99"/>
      <c r="E17" s="99"/>
      <c r="F17" s="99"/>
      <c r="G17" s="99"/>
      <c r="H17" s="99"/>
      <c r="I17" s="99"/>
      <c r="J17" s="99"/>
      <c r="K17" s="101"/>
      <c r="L17" s="102"/>
      <c r="M17" s="102"/>
      <c r="N17" s="102"/>
      <c r="O17" s="102"/>
      <c r="P17" s="102"/>
      <c r="Q17" s="102"/>
      <c r="R17" s="102"/>
      <c r="S17" s="102"/>
      <c r="T17" s="102"/>
      <c r="U17" s="102"/>
      <c r="V17" s="102"/>
      <c r="W17" s="102"/>
      <c r="X17" s="102"/>
      <c r="Y17" s="102"/>
      <c r="Z17" s="102"/>
      <c r="AA17" s="30"/>
    </row>
    <row r="18" spans="1:27" ht="75" hidden="1" customHeight="1">
      <c r="A18" s="99"/>
      <c r="B18" s="99"/>
      <c r="C18" s="99"/>
      <c r="D18" s="99"/>
      <c r="E18" s="99"/>
      <c r="F18" s="99"/>
      <c r="G18" s="99"/>
      <c r="H18" s="99"/>
      <c r="I18" s="99"/>
      <c r="J18" s="99"/>
      <c r="K18" s="101"/>
      <c r="L18" s="102"/>
      <c r="M18" s="102"/>
      <c r="N18" s="102"/>
      <c r="O18" s="102"/>
      <c r="P18" s="102"/>
      <c r="Q18" s="102"/>
      <c r="R18" s="102"/>
      <c r="S18" s="102"/>
      <c r="T18" s="102"/>
      <c r="U18" s="102"/>
      <c r="V18" s="102"/>
      <c r="W18" s="102"/>
      <c r="X18" s="102"/>
      <c r="Y18" s="102"/>
      <c r="Z18" s="102"/>
      <c r="AA18" s="30"/>
    </row>
    <row r="19" spans="1:27" ht="75" hidden="1" customHeight="1">
      <c r="A19" s="99"/>
      <c r="B19" s="99"/>
      <c r="C19" s="99"/>
      <c r="D19" s="99"/>
      <c r="E19" s="99"/>
      <c r="F19" s="99"/>
      <c r="G19" s="99"/>
      <c r="H19" s="99"/>
      <c r="I19" s="99"/>
      <c r="J19" s="99"/>
      <c r="K19" s="101"/>
      <c r="L19" s="102"/>
      <c r="M19" s="102"/>
      <c r="N19" s="102"/>
      <c r="O19" s="102"/>
      <c r="P19" s="102"/>
      <c r="Q19" s="102"/>
      <c r="R19" s="102"/>
      <c r="S19" s="102"/>
      <c r="T19" s="102"/>
      <c r="U19" s="102"/>
      <c r="V19" s="102"/>
      <c r="W19" s="102"/>
      <c r="X19" s="102"/>
      <c r="Y19" s="102"/>
      <c r="Z19" s="102"/>
      <c r="AA19" s="30"/>
    </row>
    <row r="20" spans="1:27" ht="19.5" hidden="1">
      <c r="A20" s="99"/>
      <c r="B20" s="99"/>
      <c r="C20" s="99"/>
      <c r="D20" s="99"/>
      <c r="E20" s="99"/>
      <c r="F20" s="99"/>
      <c r="G20" s="99"/>
      <c r="H20" s="99"/>
      <c r="I20" s="99"/>
      <c r="J20" s="99"/>
      <c r="K20" s="193"/>
      <c r="L20" s="193"/>
      <c r="M20" s="193"/>
      <c r="N20" s="193"/>
      <c r="O20" s="193"/>
      <c r="P20" s="193"/>
      <c r="Q20" s="193"/>
      <c r="R20" s="193"/>
      <c r="S20" s="193"/>
      <c r="T20" s="193"/>
      <c r="U20" s="193"/>
      <c r="V20" s="193"/>
      <c r="W20" s="193"/>
      <c r="X20" s="193"/>
      <c r="Y20" s="193"/>
      <c r="Z20" s="193"/>
      <c r="AA20" s="30"/>
    </row>
    <row r="21" spans="1:27" ht="19.5" hidden="1">
      <c r="A21" s="99"/>
      <c r="B21" s="99"/>
      <c r="C21" s="99"/>
      <c r="D21" s="99"/>
      <c r="E21" s="99"/>
      <c r="F21" s="99"/>
      <c r="G21" s="99"/>
      <c r="H21" s="99"/>
      <c r="I21" s="99"/>
      <c r="J21" s="99"/>
      <c r="K21" s="193"/>
      <c r="L21" s="193"/>
      <c r="M21" s="193"/>
      <c r="N21" s="193"/>
      <c r="O21" s="193"/>
      <c r="P21" s="193"/>
      <c r="Q21" s="193"/>
      <c r="R21" s="193"/>
      <c r="S21" s="193"/>
      <c r="T21" s="193"/>
      <c r="U21" s="193"/>
      <c r="V21" s="193"/>
      <c r="W21" s="193"/>
      <c r="X21" s="193"/>
      <c r="Y21" s="193"/>
      <c r="Z21" s="193"/>
      <c r="AA21" s="30"/>
    </row>
    <row r="22" spans="1:27" ht="3" customHeight="1">
      <c r="A22" s="99"/>
      <c r="B22" s="99"/>
      <c r="C22" s="99"/>
      <c r="D22" s="99"/>
      <c r="E22" s="99"/>
      <c r="F22" s="99"/>
      <c r="G22" s="99"/>
      <c r="H22" s="99"/>
      <c r="I22" s="99"/>
      <c r="J22" s="99"/>
      <c r="K22" s="100"/>
      <c r="L22" s="100"/>
      <c r="M22" s="100"/>
      <c r="N22" s="100"/>
      <c r="O22" s="100"/>
      <c r="P22" s="100"/>
      <c r="Q22" s="100"/>
      <c r="R22" s="100"/>
      <c r="S22" s="100"/>
      <c r="T22" s="100"/>
      <c r="U22" s="100"/>
      <c r="V22" s="100"/>
      <c r="W22" s="100"/>
      <c r="X22" s="100"/>
      <c r="Y22" s="100"/>
      <c r="Z22" s="100"/>
      <c r="AA22" s="30"/>
    </row>
    <row r="23" spans="1:27" ht="19.5">
      <c r="A23" s="105" t="s">
        <v>153</v>
      </c>
      <c r="B23" s="103"/>
      <c r="C23" s="103"/>
      <c r="D23" s="103"/>
      <c r="E23" s="103"/>
      <c r="F23" s="103"/>
      <c r="G23" s="103"/>
      <c r="H23" s="103"/>
      <c r="I23" s="103"/>
      <c r="J23" s="103"/>
      <c r="K23" s="104"/>
      <c r="L23" s="104"/>
      <c r="M23" s="104"/>
      <c r="N23" s="104"/>
      <c r="O23" s="104"/>
      <c r="P23" s="104"/>
      <c r="Q23" s="104"/>
      <c r="R23" s="104"/>
      <c r="S23" s="104"/>
      <c r="T23" s="104"/>
      <c r="U23" s="104"/>
      <c r="V23" s="104"/>
      <c r="W23" s="104"/>
      <c r="X23" s="104"/>
      <c r="Y23" s="104"/>
      <c r="Z23" s="104"/>
      <c r="AA23" s="30"/>
    </row>
    <row r="24" spans="1:27" ht="19.5">
      <c r="A24" s="105" t="s">
        <v>161</v>
      </c>
      <c r="B24" s="103"/>
      <c r="C24" s="103"/>
      <c r="D24" s="103"/>
      <c r="E24" s="103"/>
      <c r="F24" s="103"/>
      <c r="G24" s="103"/>
      <c r="H24" s="103"/>
      <c r="I24" s="103"/>
      <c r="J24" s="103"/>
      <c r="K24" s="104"/>
      <c r="L24" s="104"/>
      <c r="M24" s="104"/>
      <c r="N24" s="104"/>
      <c r="O24" s="104"/>
      <c r="P24" s="104"/>
      <c r="Q24" s="104"/>
      <c r="R24" s="104"/>
      <c r="S24" s="104"/>
      <c r="T24" s="104"/>
      <c r="U24" s="104"/>
      <c r="V24" s="104"/>
      <c r="W24" s="104"/>
      <c r="X24" s="104"/>
      <c r="Y24" s="104"/>
      <c r="Z24" s="104"/>
      <c r="AA24" s="30"/>
    </row>
    <row r="25" spans="1:27" ht="19.5">
      <c r="A25" s="105" t="s">
        <v>155</v>
      </c>
      <c r="B25" s="103"/>
      <c r="C25" s="103"/>
      <c r="D25" s="103"/>
      <c r="E25" s="103"/>
      <c r="F25" s="103"/>
      <c r="G25" s="103"/>
      <c r="H25" s="103"/>
      <c r="I25" s="103"/>
      <c r="J25" s="103"/>
      <c r="K25" s="104"/>
      <c r="L25" s="104"/>
      <c r="M25" s="104"/>
      <c r="N25" s="104"/>
      <c r="O25" s="104"/>
      <c r="P25" s="104"/>
      <c r="Q25" s="104"/>
      <c r="R25" s="104"/>
      <c r="S25" s="104"/>
      <c r="T25" s="104"/>
      <c r="U25" s="104"/>
      <c r="V25" s="104"/>
      <c r="W25" s="104"/>
      <c r="X25" s="104"/>
      <c r="Y25" s="104"/>
      <c r="Z25" s="104"/>
      <c r="AA25" s="30"/>
    </row>
    <row r="26" spans="1:27" ht="19.5">
      <c r="A26" s="105" t="s">
        <v>160</v>
      </c>
      <c r="B26" s="103"/>
      <c r="C26" s="103"/>
      <c r="D26" s="103"/>
      <c r="E26" s="103"/>
      <c r="F26" s="103"/>
      <c r="G26" s="103"/>
      <c r="H26" s="103"/>
      <c r="I26" s="103"/>
      <c r="J26" s="103"/>
      <c r="K26" s="104"/>
      <c r="L26" s="104"/>
      <c r="M26" s="104"/>
      <c r="N26" s="104"/>
      <c r="O26" s="104"/>
      <c r="P26" s="104"/>
      <c r="Q26" s="104"/>
      <c r="R26" s="104"/>
      <c r="S26" s="104"/>
      <c r="T26" s="104"/>
      <c r="U26" s="104"/>
      <c r="V26" s="104"/>
      <c r="W26" s="104"/>
      <c r="X26" s="104"/>
      <c r="Y26" s="104"/>
      <c r="Z26" s="104"/>
      <c r="AA26" s="30"/>
    </row>
    <row r="27" spans="1:27" ht="20.100000000000001" customHeight="1">
      <c r="A27" s="31"/>
      <c r="B27" s="31"/>
      <c r="C27" s="31"/>
      <c r="D27" s="31"/>
      <c r="E27" s="31"/>
      <c r="F27" s="31"/>
      <c r="G27" s="31"/>
      <c r="H27" s="31"/>
      <c r="I27" s="31"/>
      <c r="J27" s="31"/>
      <c r="K27" s="31"/>
      <c r="L27" s="31"/>
      <c r="M27" s="31"/>
      <c r="N27" s="31"/>
      <c r="O27" s="31"/>
      <c r="P27" s="31"/>
      <c r="Q27" s="31"/>
      <c r="R27" s="31"/>
      <c r="U27" s="31"/>
      <c r="V27" s="31"/>
      <c r="W27" s="31"/>
      <c r="X27" s="31"/>
      <c r="Y27" s="31"/>
    </row>
    <row r="28" spans="1:27" ht="20.25" customHeight="1">
      <c r="A28" s="32" t="s">
        <v>92</v>
      </c>
      <c r="B28" s="32"/>
      <c r="C28" s="32"/>
      <c r="D28" s="32"/>
      <c r="E28" s="32"/>
      <c r="F28" s="32"/>
      <c r="G28" s="32"/>
      <c r="H28" s="32"/>
      <c r="I28" s="32"/>
      <c r="J28" s="32"/>
    </row>
    <row r="29" spans="1:27" ht="15" customHeight="1">
      <c r="A29" s="198" t="s">
        <v>167</v>
      </c>
      <c r="B29" s="199"/>
      <c r="C29" s="199"/>
      <c r="D29" s="199"/>
      <c r="E29" s="199"/>
      <c r="F29" s="199"/>
      <c r="G29" s="199"/>
      <c r="H29" s="199"/>
      <c r="I29" s="199"/>
      <c r="J29" s="199"/>
      <c r="K29" s="205"/>
      <c r="L29" s="205"/>
      <c r="M29" s="205"/>
      <c r="N29" s="205"/>
      <c r="O29" s="205"/>
      <c r="P29" s="205"/>
      <c r="Q29" s="205"/>
      <c r="R29" s="205"/>
      <c r="S29" s="205"/>
      <c r="T29" s="205"/>
      <c r="U29" s="205"/>
      <c r="V29" s="205"/>
      <c r="W29" s="205"/>
      <c r="X29" s="205"/>
      <c r="Y29" s="205"/>
      <c r="Z29" s="205"/>
      <c r="AA29" s="28"/>
    </row>
    <row r="30" spans="1:27" ht="24.95" customHeight="1">
      <c r="A30" s="200" t="s">
        <v>45</v>
      </c>
      <c r="B30" s="201"/>
      <c r="C30" s="201"/>
      <c r="D30" s="201"/>
      <c r="E30" s="201"/>
      <c r="F30" s="201"/>
      <c r="G30" s="201"/>
      <c r="H30" s="201"/>
      <c r="I30" s="201"/>
      <c r="J30" s="201"/>
      <c r="K30" s="221"/>
      <c r="L30" s="221"/>
      <c r="M30" s="221"/>
      <c r="N30" s="221"/>
      <c r="O30" s="221"/>
      <c r="P30" s="221"/>
      <c r="Q30" s="221"/>
      <c r="R30" s="221"/>
      <c r="S30" s="221"/>
      <c r="T30" s="221"/>
      <c r="U30" s="221"/>
      <c r="V30" s="221"/>
      <c r="W30" s="221"/>
      <c r="X30" s="221"/>
      <c r="Y30" s="221"/>
      <c r="Z30" s="221"/>
      <c r="AA30" s="28"/>
    </row>
    <row r="31" spans="1:27" ht="24.95" customHeight="1">
      <c r="A31" s="181" t="s">
        <v>44</v>
      </c>
      <c r="B31" s="182"/>
      <c r="C31" s="182"/>
      <c r="D31" s="182"/>
      <c r="E31" s="182"/>
      <c r="F31" s="182"/>
      <c r="G31" s="182"/>
      <c r="H31" s="182"/>
      <c r="I31" s="182"/>
      <c r="J31" s="182"/>
      <c r="K31" s="225"/>
      <c r="L31" s="225"/>
      <c r="M31" s="225"/>
      <c r="N31" s="225"/>
      <c r="O31" s="225"/>
      <c r="P31" s="225"/>
      <c r="Q31" s="225"/>
      <c r="R31" s="225"/>
      <c r="S31" s="225"/>
      <c r="T31" s="225"/>
      <c r="U31" s="225"/>
      <c r="V31" s="225"/>
      <c r="W31" s="225"/>
      <c r="X31" s="225"/>
      <c r="Y31" s="225"/>
      <c r="Z31" s="225"/>
      <c r="AA31" s="28"/>
    </row>
    <row r="32" spans="1:27" ht="24.95" customHeight="1">
      <c r="A32" s="181" t="s">
        <v>41</v>
      </c>
      <c r="B32" s="182"/>
      <c r="C32" s="182"/>
      <c r="D32" s="182"/>
      <c r="E32" s="182"/>
      <c r="F32" s="182"/>
      <c r="G32" s="182"/>
      <c r="H32" s="182"/>
      <c r="I32" s="182"/>
      <c r="J32" s="182"/>
      <c r="K32" s="225"/>
      <c r="L32" s="225"/>
      <c r="M32" s="225"/>
      <c r="N32" s="225"/>
      <c r="O32" s="225"/>
      <c r="P32" s="225"/>
      <c r="Q32" s="225"/>
      <c r="R32" s="225"/>
      <c r="S32" s="225"/>
      <c r="T32" s="225"/>
      <c r="U32" s="225"/>
      <c r="V32" s="225"/>
      <c r="W32" s="225"/>
      <c r="X32" s="225"/>
      <c r="Y32" s="225"/>
      <c r="Z32" s="225"/>
      <c r="AA32" s="28"/>
    </row>
    <row r="33" spans="1:27" ht="15" customHeight="1">
      <c r="A33" s="198" t="s">
        <v>168</v>
      </c>
      <c r="B33" s="199"/>
      <c r="C33" s="199"/>
      <c r="D33" s="199"/>
      <c r="E33" s="199"/>
      <c r="F33" s="199"/>
      <c r="G33" s="199"/>
      <c r="H33" s="199"/>
      <c r="I33" s="199"/>
      <c r="J33" s="199"/>
      <c r="K33" s="205"/>
      <c r="L33" s="205"/>
      <c r="M33" s="205"/>
      <c r="N33" s="205"/>
      <c r="O33" s="205"/>
      <c r="P33" s="205"/>
      <c r="Q33" s="205"/>
      <c r="R33" s="205"/>
      <c r="S33" s="205"/>
      <c r="T33" s="205"/>
      <c r="U33" s="205"/>
      <c r="V33" s="205"/>
      <c r="W33" s="205"/>
      <c r="X33" s="205"/>
      <c r="Y33" s="205"/>
      <c r="Z33" s="205"/>
      <c r="AA33" s="33"/>
    </row>
    <row r="34" spans="1:27" ht="24.95" customHeight="1">
      <c r="A34" s="200" t="s">
        <v>46</v>
      </c>
      <c r="B34" s="201"/>
      <c r="C34" s="201"/>
      <c r="D34" s="201"/>
      <c r="E34" s="201"/>
      <c r="F34" s="201"/>
      <c r="G34" s="201"/>
      <c r="H34" s="201"/>
      <c r="I34" s="201"/>
      <c r="J34" s="201"/>
      <c r="K34" s="221"/>
      <c r="L34" s="221"/>
      <c r="M34" s="221"/>
      <c r="N34" s="221"/>
      <c r="O34" s="221"/>
      <c r="P34" s="221"/>
      <c r="Q34" s="221"/>
      <c r="R34" s="221"/>
      <c r="S34" s="221"/>
      <c r="T34" s="221"/>
      <c r="U34" s="221"/>
      <c r="V34" s="221"/>
      <c r="W34" s="221"/>
      <c r="X34" s="221"/>
      <c r="Y34" s="221"/>
      <c r="Z34" s="221"/>
      <c r="AA34" s="33"/>
    </row>
    <row r="35" spans="1:27" ht="15" customHeight="1">
      <c r="A35" s="174"/>
      <c r="B35" s="175"/>
      <c r="C35" s="175"/>
      <c r="D35" s="175"/>
      <c r="E35" s="175"/>
      <c r="F35" s="175"/>
      <c r="G35" s="175"/>
      <c r="H35" s="175"/>
      <c r="I35" s="175"/>
      <c r="J35" s="175"/>
      <c r="K35" s="240" t="s">
        <v>47</v>
      </c>
      <c r="L35" s="241"/>
      <c r="M35" s="241"/>
      <c r="N35" s="241"/>
      <c r="O35" s="241"/>
      <c r="P35" s="241"/>
      <c r="Q35" s="242"/>
      <c r="R35" s="241" t="s">
        <v>48</v>
      </c>
      <c r="S35" s="241"/>
      <c r="T35" s="241"/>
      <c r="U35" s="241"/>
      <c r="V35" s="241"/>
      <c r="W35" s="241"/>
      <c r="X35" s="241"/>
      <c r="Y35" s="241"/>
      <c r="Z35" s="245"/>
    </row>
    <row r="36" spans="1:27" ht="24.95" customHeight="1">
      <c r="A36" s="200" t="s">
        <v>107</v>
      </c>
      <c r="B36" s="201"/>
      <c r="C36" s="201"/>
      <c r="D36" s="201"/>
      <c r="E36" s="201"/>
      <c r="F36" s="201"/>
      <c r="G36" s="201"/>
      <c r="H36" s="201"/>
      <c r="I36" s="201"/>
      <c r="J36" s="201"/>
      <c r="K36" s="247"/>
      <c r="L36" s="248"/>
      <c r="M36" s="248"/>
      <c r="N36" s="248"/>
      <c r="O36" s="248"/>
      <c r="P36" s="248"/>
      <c r="Q36" s="249"/>
      <c r="R36" s="243"/>
      <c r="S36" s="243"/>
      <c r="T36" s="243"/>
      <c r="U36" s="243"/>
      <c r="V36" s="243"/>
      <c r="W36" s="243"/>
      <c r="X36" s="243"/>
      <c r="Y36" s="243"/>
      <c r="Z36" s="244"/>
    </row>
    <row r="37" spans="1:27" ht="24.95" customHeight="1">
      <c r="A37" s="181" t="s">
        <v>136</v>
      </c>
      <c r="B37" s="182"/>
      <c r="C37" s="182"/>
      <c r="D37" s="182"/>
      <c r="E37" s="182"/>
      <c r="F37" s="182"/>
      <c r="G37" s="182"/>
      <c r="H37" s="182"/>
      <c r="I37" s="182"/>
      <c r="J37" s="182"/>
      <c r="K37" s="225"/>
      <c r="L37" s="225"/>
      <c r="M37" s="225"/>
      <c r="N37" s="225"/>
      <c r="O37" s="225"/>
      <c r="P37" s="225"/>
      <c r="Q37" s="225"/>
      <c r="R37" s="225"/>
      <c r="S37" s="225"/>
      <c r="T37" s="225"/>
      <c r="U37" s="225"/>
      <c r="V37" s="225"/>
      <c r="W37" s="225"/>
      <c r="X37" s="225"/>
      <c r="Y37" s="225"/>
      <c r="Z37" s="225"/>
      <c r="AA37" s="28"/>
    </row>
    <row r="38" spans="1:27" ht="24.95" customHeight="1">
      <c r="A38" s="181" t="s">
        <v>43</v>
      </c>
      <c r="B38" s="182"/>
      <c r="C38" s="182"/>
      <c r="D38" s="182"/>
      <c r="E38" s="182"/>
      <c r="F38" s="182"/>
      <c r="G38" s="182"/>
      <c r="H38" s="182"/>
      <c r="I38" s="182"/>
      <c r="J38" s="182"/>
      <c r="K38" s="246"/>
      <c r="L38" s="246"/>
      <c r="M38" s="246"/>
      <c r="N38" s="246"/>
      <c r="O38" s="246"/>
      <c r="P38" s="246"/>
      <c r="Q38" s="246"/>
      <c r="R38" s="246"/>
      <c r="S38" s="246"/>
      <c r="T38" s="246"/>
      <c r="U38" s="246"/>
      <c r="V38" s="246"/>
      <c r="W38" s="246"/>
      <c r="X38" s="246"/>
      <c r="Y38" s="246"/>
      <c r="Z38" s="246"/>
      <c r="AA38" s="34"/>
    </row>
    <row r="39" spans="1:27" ht="24.95" customHeight="1">
      <c r="A39" s="181" t="str">
        <f>IF($K$8="新規","トライアル利用有無（無料版を除く）","")</f>
        <v>トライアル利用有無（無料版を除く）</v>
      </c>
      <c r="B39" s="182"/>
      <c r="C39" s="182"/>
      <c r="D39" s="182"/>
      <c r="E39" s="182"/>
      <c r="F39" s="182"/>
      <c r="G39" s="182"/>
      <c r="H39" s="182"/>
      <c r="I39" s="182"/>
      <c r="J39" s="183"/>
      <c r="K39" s="195"/>
      <c r="L39" s="196"/>
      <c r="M39" s="196"/>
      <c r="N39" s="196"/>
      <c r="O39" s="196"/>
      <c r="P39" s="196"/>
      <c r="Q39" s="196"/>
      <c r="R39" s="196"/>
      <c r="S39" s="196"/>
      <c r="T39" s="196"/>
      <c r="U39" s="196"/>
      <c r="V39" s="196"/>
      <c r="W39" s="196"/>
      <c r="X39" s="196"/>
      <c r="Y39" s="196"/>
      <c r="Z39" s="197"/>
      <c r="AA39" s="34"/>
    </row>
    <row r="40" spans="1:27" ht="24.95" customHeight="1">
      <c r="A40" s="181" t="str">
        <f>IF($K$39="無","無料サインアップ※※","")</f>
        <v/>
      </c>
      <c r="B40" s="182"/>
      <c r="C40" s="182"/>
      <c r="D40" s="182"/>
      <c r="E40" s="182"/>
      <c r="F40" s="182"/>
      <c r="G40" s="182"/>
      <c r="H40" s="182"/>
      <c r="I40" s="182"/>
      <c r="J40" s="183"/>
      <c r="K40" s="202"/>
      <c r="L40" s="203"/>
      <c r="M40" s="203"/>
      <c r="N40" s="203"/>
      <c r="O40" s="203"/>
      <c r="P40" s="203"/>
      <c r="Q40" s="203"/>
      <c r="R40" s="203"/>
      <c r="S40" s="203"/>
      <c r="T40" s="203"/>
      <c r="U40" s="203"/>
      <c r="V40" s="203"/>
      <c r="W40" s="203"/>
      <c r="X40" s="203"/>
      <c r="Y40" s="203"/>
      <c r="Z40" s="204"/>
      <c r="AA40" s="34"/>
    </row>
    <row r="41" spans="1:27" ht="24.75" customHeight="1">
      <c r="A41" s="181" t="str">
        <f>IF($K$39="有","トライアル申込先※※※","")</f>
        <v/>
      </c>
      <c r="B41" s="182"/>
      <c r="C41" s="182"/>
      <c r="D41" s="182"/>
      <c r="E41" s="182"/>
      <c r="F41" s="182"/>
      <c r="G41" s="182"/>
      <c r="H41" s="182"/>
      <c r="I41" s="182"/>
      <c r="J41" s="183"/>
      <c r="K41" s="206"/>
      <c r="L41" s="207"/>
      <c r="M41" s="207"/>
      <c r="N41" s="207"/>
      <c r="O41" s="207"/>
      <c r="P41" s="207"/>
      <c r="Q41" s="207"/>
      <c r="R41" s="207"/>
      <c r="S41" s="207"/>
      <c r="T41" s="207"/>
      <c r="U41" s="207"/>
      <c r="V41" s="207"/>
      <c r="W41" s="207"/>
      <c r="X41" s="207"/>
      <c r="Y41" s="207"/>
      <c r="Z41" s="208"/>
    </row>
    <row r="42" spans="1:27" ht="24.95" customHeight="1">
      <c r="A42" s="227" t="str">
        <f>IF($K$39="有","アカウント番号※※※※","")</f>
        <v/>
      </c>
      <c r="B42" s="228"/>
      <c r="C42" s="228"/>
      <c r="D42" s="228"/>
      <c r="E42" s="228"/>
      <c r="F42" s="228"/>
      <c r="G42" s="228"/>
      <c r="H42" s="228"/>
      <c r="I42" s="228"/>
      <c r="J42" s="229"/>
      <c r="K42" s="206"/>
      <c r="L42" s="207"/>
      <c r="M42" s="207"/>
      <c r="N42" s="207"/>
      <c r="O42" s="207"/>
      <c r="P42" s="207"/>
      <c r="Q42" s="207"/>
      <c r="R42" s="207"/>
      <c r="S42" s="207"/>
      <c r="T42" s="207"/>
      <c r="U42" s="207"/>
      <c r="V42" s="207"/>
      <c r="W42" s="207"/>
      <c r="X42" s="207"/>
      <c r="Y42" s="207"/>
      <c r="Z42" s="208"/>
    </row>
    <row r="43" spans="1:27" ht="24.95" customHeight="1">
      <c r="A43" s="181" t="str">
        <f>IF($K$40="実施済","移行トークン","")</f>
        <v/>
      </c>
      <c r="B43" s="182"/>
      <c r="C43" s="182"/>
      <c r="D43" s="182"/>
      <c r="E43" s="182"/>
      <c r="F43" s="182"/>
      <c r="G43" s="182"/>
      <c r="H43" s="182"/>
      <c r="I43" s="182"/>
      <c r="J43" s="183"/>
      <c r="K43" s="206"/>
      <c r="L43" s="207"/>
      <c r="M43" s="207"/>
      <c r="N43" s="207"/>
      <c r="O43" s="207"/>
      <c r="P43" s="207"/>
      <c r="Q43" s="207"/>
      <c r="R43" s="207"/>
      <c r="S43" s="207"/>
      <c r="T43" s="207"/>
      <c r="U43" s="207"/>
      <c r="V43" s="207"/>
      <c r="W43" s="207"/>
      <c r="X43" s="207"/>
      <c r="Y43" s="207"/>
      <c r="Z43" s="208"/>
    </row>
    <row r="44" spans="1:27" ht="15" customHeight="1">
      <c r="A44" s="58" t="s">
        <v>111</v>
      </c>
      <c r="B44" s="31"/>
      <c r="C44" s="31"/>
      <c r="D44" s="31"/>
      <c r="E44" s="31"/>
      <c r="F44" s="31"/>
      <c r="G44" s="31"/>
      <c r="H44" s="31"/>
      <c r="I44" s="31"/>
      <c r="J44" s="31"/>
      <c r="K44" s="31"/>
      <c r="L44" s="31"/>
      <c r="M44" s="31"/>
      <c r="N44" s="31"/>
      <c r="O44" s="31"/>
      <c r="P44" s="31"/>
      <c r="Q44" s="31"/>
      <c r="R44" s="31"/>
      <c r="S44" s="31"/>
      <c r="T44" s="31"/>
      <c r="U44" s="31"/>
      <c r="V44" s="31"/>
      <c r="W44" s="31"/>
      <c r="X44" s="31"/>
      <c r="Y44" s="31"/>
    </row>
    <row r="45" spans="1:27" ht="15" customHeight="1">
      <c r="A45" s="88" t="s">
        <v>157</v>
      </c>
      <c r="B45" s="58"/>
      <c r="C45" s="58"/>
      <c r="D45" s="58"/>
      <c r="E45" s="58"/>
      <c r="F45" s="58"/>
      <c r="G45" s="58"/>
      <c r="H45" s="58"/>
      <c r="I45" s="58"/>
      <c r="J45" s="58"/>
      <c r="K45" s="58"/>
      <c r="L45" s="58"/>
      <c r="M45" s="58"/>
      <c r="N45" s="58"/>
      <c r="O45" s="58"/>
      <c r="P45" s="58"/>
      <c r="Q45" s="58"/>
      <c r="R45" s="58"/>
      <c r="S45" s="58"/>
      <c r="T45" s="58"/>
      <c r="U45" s="58"/>
      <c r="V45" s="58"/>
      <c r="W45" s="58"/>
      <c r="X45" s="58"/>
      <c r="Y45" s="58"/>
      <c r="Z45" s="58"/>
    </row>
    <row r="46" spans="1:27" ht="15" customHeight="1">
      <c r="A46" s="88" t="s">
        <v>158</v>
      </c>
      <c r="B46" s="89"/>
      <c r="C46" s="89"/>
      <c r="D46" s="89"/>
      <c r="E46" s="89"/>
      <c r="F46" s="89"/>
      <c r="G46" s="89"/>
      <c r="H46" s="89"/>
      <c r="I46" s="89"/>
      <c r="J46" s="89"/>
      <c r="K46" s="28"/>
      <c r="L46" s="28"/>
      <c r="M46" s="28"/>
      <c r="N46" s="28"/>
      <c r="O46" s="28"/>
      <c r="P46" s="28"/>
      <c r="Q46" s="28"/>
      <c r="R46" s="28"/>
      <c r="S46" s="28"/>
      <c r="T46" s="28"/>
      <c r="U46" s="28"/>
      <c r="V46" s="28"/>
      <c r="W46" s="28"/>
      <c r="X46" s="28"/>
      <c r="Y46" s="28"/>
      <c r="Z46" s="20"/>
    </row>
    <row r="47" spans="1:27" ht="15" customHeight="1">
      <c r="A47" s="88" t="s">
        <v>156</v>
      </c>
      <c r="B47" s="89"/>
      <c r="C47" s="89"/>
      <c r="D47" s="89"/>
      <c r="E47" s="89"/>
      <c r="F47" s="89"/>
      <c r="G47" s="89"/>
      <c r="H47" s="89"/>
      <c r="I47" s="89"/>
      <c r="J47" s="89"/>
      <c r="K47" s="28"/>
      <c r="L47" s="28"/>
      <c r="M47" s="28"/>
      <c r="N47" s="28"/>
      <c r="O47" s="28"/>
      <c r="P47" s="28"/>
      <c r="Q47" s="28"/>
      <c r="R47" s="28"/>
      <c r="S47" s="28"/>
      <c r="T47" s="28"/>
      <c r="U47" s="28"/>
      <c r="V47" s="28"/>
      <c r="W47" s="28"/>
      <c r="X47" s="28"/>
      <c r="Y47" s="28"/>
      <c r="Z47" s="20"/>
    </row>
    <row r="48" spans="1:27" ht="15" customHeight="1">
      <c r="A48" s="107" t="s">
        <v>146</v>
      </c>
      <c r="B48" s="89"/>
      <c r="C48" s="89"/>
      <c r="D48" s="89"/>
      <c r="E48" s="89"/>
      <c r="F48" s="89"/>
      <c r="G48" s="89"/>
      <c r="H48" s="89"/>
      <c r="I48" s="89"/>
      <c r="J48" s="89"/>
      <c r="K48" s="28"/>
      <c r="L48" s="28"/>
      <c r="M48" s="28"/>
      <c r="N48" s="28"/>
      <c r="O48" s="28"/>
      <c r="P48" s="28"/>
      <c r="Q48" s="28"/>
      <c r="R48" s="28"/>
      <c r="S48" s="28"/>
      <c r="T48" s="28"/>
      <c r="U48" s="28"/>
      <c r="V48" s="28"/>
      <c r="W48" s="28"/>
      <c r="X48" s="28"/>
      <c r="Y48" s="28"/>
      <c r="Z48" s="20"/>
    </row>
    <row r="49" spans="1:26" ht="15" customHeight="1">
      <c r="A49" s="106" t="s">
        <v>147</v>
      </c>
      <c r="B49" s="89"/>
      <c r="C49" s="89"/>
      <c r="D49" s="89"/>
      <c r="E49" s="89"/>
      <c r="F49" s="89"/>
      <c r="G49" s="89"/>
      <c r="H49" s="89"/>
      <c r="I49" s="89"/>
      <c r="J49" s="89"/>
      <c r="K49" s="28"/>
      <c r="L49" s="28"/>
      <c r="M49" s="28"/>
      <c r="N49" s="28"/>
      <c r="O49" s="28"/>
      <c r="P49" s="28"/>
      <c r="Q49" s="28"/>
      <c r="R49" s="28"/>
      <c r="S49" s="28"/>
      <c r="T49" s="28"/>
      <c r="U49" s="28"/>
      <c r="V49" s="28"/>
      <c r="W49" s="28"/>
      <c r="X49" s="28"/>
      <c r="Y49" s="28"/>
      <c r="Z49" s="20"/>
    </row>
    <row r="50" spans="1:26" ht="15" customHeight="1">
      <c r="A50" s="106" t="s">
        <v>148</v>
      </c>
      <c r="B50" s="89"/>
      <c r="C50" s="89"/>
      <c r="D50" s="89"/>
      <c r="E50" s="89"/>
      <c r="F50" s="89"/>
      <c r="G50" s="89"/>
      <c r="H50" s="89"/>
      <c r="I50" s="89"/>
      <c r="J50" s="89"/>
      <c r="K50" s="28"/>
      <c r="L50" s="28"/>
      <c r="M50" s="28"/>
      <c r="N50" s="28"/>
      <c r="O50" s="28"/>
      <c r="P50" s="28"/>
      <c r="Q50" s="28"/>
      <c r="R50" s="28"/>
      <c r="S50" s="28"/>
      <c r="T50" s="28"/>
      <c r="U50" s="28"/>
      <c r="V50" s="28"/>
      <c r="W50" s="28"/>
      <c r="X50" s="28"/>
      <c r="Y50" s="28"/>
      <c r="Z50" s="20"/>
    </row>
    <row r="51" spans="1:26" ht="15" customHeight="1">
      <c r="A51" s="106" t="s">
        <v>149</v>
      </c>
      <c r="B51" s="89"/>
      <c r="C51" s="89"/>
      <c r="D51" s="89"/>
      <c r="E51" s="89"/>
      <c r="F51" s="89"/>
      <c r="G51" s="89"/>
      <c r="H51" s="89"/>
      <c r="I51" s="89"/>
      <c r="J51" s="89"/>
      <c r="K51" s="28"/>
      <c r="L51" s="28"/>
      <c r="M51" s="28"/>
      <c r="N51" s="28"/>
      <c r="O51" s="28"/>
      <c r="P51" s="28"/>
      <c r="Q51" s="28"/>
      <c r="R51" s="28"/>
      <c r="S51" s="28"/>
      <c r="T51" s="28"/>
      <c r="U51" s="28"/>
      <c r="V51" s="28"/>
      <c r="W51" s="28"/>
      <c r="X51" s="28"/>
      <c r="Y51" s="28"/>
      <c r="Z51" s="20"/>
    </row>
    <row r="52" spans="1:26" ht="15" customHeight="1">
      <c r="A52" s="107" t="s">
        <v>150</v>
      </c>
      <c r="B52" s="89"/>
      <c r="C52" s="89"/>
      <c r="D52" s="89"/>
      <c r="E52" s="89"/>
      <c r="F52" s="89"/>
      <c r="G52" s="89"/>
      <c r="H52" s="89"/>
      <c r="I52" s="89"/>
      <c r="J52" s="89"/>
      <c r="K52" s="28"/>
      <c r="L52" s="28"/>
      <c r="M52" s="28"/>
      <c r="N52" s="28"/>
      <c r="O52" s="28"/>
      <c r="P52" s="28"/>
      <c r="Q52" s="28"/>
      <c r="R52" s="28"/>
      <c r="S52" s="28"/>
      <c r="T52" s="28"/>
      <c r="U52" s="28"/>
      <c r="V52" s="28"/>
      <c r="W52" s="28"/>
      <c r="X52" s="28"/>
      <c r="Y52" s="28"/>
      <c r="Z52" s="20"/>
    </row>
    <row r="53" spans="1:26" ht="15" customHeight="1">
      <c r="A53" s="106" t="s">
        <v>151</v>
      </c>
      <c r="B53" s="89"/>
      <c r="C53" s="89"/>
      <c r="D53" s="89"/>
      <c r="E53" s="89"/>
      <c r="F53" s="89"/>
      <c r="G53" s="89"/>
      <c r="H53" s="89"/>
      <c r="I53" s="89"/>
      <c r="J53" s="89"/>
      <c r="K53" s="28"/>
      <c r="L53" s="28"/>
      <c r="M53" s="28"/>
      <c r="N53" s="28"/>
      <c r="O53" s="28"/>
      <c r="P53" s="28"/>
      <c r="Q53" s="28"/>
      <c r="R53" s="28"/>
      <c r="S53" s="28"/>
      <c r="T53" s="28"/>
      <c r="U53" s="28"/>
      <c r="V53" s="28"/>
      <c r="W53" s="28"/>
      <c r="X53" s="28"/>
      <c r="Y53" s="28"/>
      <c r="Z53" s="20"/>
    </row>
    <row r="54" spans="1:26" ht="15" customHeight="1">
      <c r="A54" s="106" t="s">
        <v>152</v>
      </c>
      <c r="B54" s="89"/>
      <c r="C54" s="89"/>
      <c r="D54" s="89"/>
      <c r="E54" s="89"/>
      <c r="F54" s="89"/>
      <c r="G54" s="89"/>
      <c r="H54" s="89"/>
      <c r="I54" s="89"/>
      <c r="J54" s="89"/>
      <c r="K54" s="28"/>
      <c r="L54" s="28"/>
      <c r="M54" s="28"/>
      <c r="N54" s="28"/>
      <c r="O54" s="28"/>
      <c r="P54" s="28"/>
      <c r="Q54" s="28"/>
      <c r="R54" s="28"/>
      <c r="S54" s="28"/>
      <c r="T54" s="28"/>
      <c r="U54" s="28"/>
      <c r="V54" s="28"/>
      <c r="W54" s="28"/>
      <c r="X54" s="28"/>
      <c r="Y54" s="28"/>
      <c r="Z54" s="20"/>
    </row>
    <row r="55" spans="1:26" ht="15" hidden="1" customHeight="1">
      <c r="A55" s="88"/>
      <c r="B55" s="89"/>
      <c r="C55" s="89"/>
      <c r="D55" s="89"/>
      <c r="E55" s="89"/>
      <c r="F55" s="89"/>
      <c r="G55" s="89"/>
      <c r="H55" s="89"/>
      <c r="I55" s="89"/>
      <c r="J55" s="89"/>
      <c r="K55" s="28"/>
      <c r="L55" s="28"/>
      <c r="M55" s="28"/>
      <c r="N55" s="28"/>
      <c r="O55" s="28"/>
      <c r="P55" s="28"/>
      <c r="Q55" s="28"/>
      <c r="R55" s="28"/>
      <c r="S55" s="28"/>
      <c r="T55" s="28"/>
      <c r="U55" s="28"/>
      <c r="V55" s="28"/>
      <c r="W55" s="28"/>
      <c r="X55" s="28"/>
      <c r="Y55" s="28"/>
      <c r="Z55" s="20"/>
    </row>
    <row r="56" spans="1:26" ht="15" hidden="1" customHeight="1">
      <c r="A56" s="88"/>
      <c r="B56" s="89"/>
      <c r="C56" s="89"/>
      <c r="D56" s="89"/>
      <c r="E56" s="89"/>
      <c r="F56" s="89"/>
      <c r="G56" s="89"/>
      <c r="H56" s="89"/>
      <c r="I56" s="89"/>
      <c r="J56" s="89"/>
      <c r="K56" s="28"/>
      <c r="L56" s="28"/>
      <c r="M56" s="28"/>
      <c r="N56" s="28"/>
      <c r="O56" s="28"/>
      <c r="P56" s="28"/>
      <c r="Q56" s="28"/>
      <c r="R56" s="28"/>
      <c r="S56" s="28"/>
      <c r="T56" s="28"/>
      <c r="U56" s="28"/>
      <c r="V56" s="28"/>
      <c r="W56" s="28"/>
      <c r="X56" s="28"/>
      <c r="Y56" s="28"/>
      <c r="Z56" s="20"/>
    </row>
    <row r="57" spans="1:26" ht="20.100000000000001" hidden="1" customHeight="1"/>
    <row r="58" spans="1:26" ht="20.100000000000001" customHeight="1">
      <c r="A58" s="32" t="s">
        <v>93</v>
      </c>
      <c r="B58" s="32"/>
      <c r="C58" s="32"/>
      <c r="D58" s="32"/>
      <c r="E58" s="32"/>
      <c r="F58" s="32"/>
      <c r="G58" s="32"/>
      <c r="H58" s="32"/>
      <c r="I58" s="32"/>
      <c r="J58" s="32"/>
    </row>
    <row r="59" spans="1:26" ht="15" customHeight="1">
      <c r="A59" s="198" t="s">
        <v>168</v>
      </c>
      <c r="B59" s="199"/>
      <c r="C59" s="199"/>
      <c r="D59" s="199"/>
      <c r="E59" s="199"/>
      <c r="F59" s="199"/>
      <c r="G59" s="199"/>
      <c r="H59" s="199"/>
      <c r="I59" s="199"/>
      <c r="J59" s="213"/>
      <c r="K59" s="173"/>
      <c r="L59" s="173"/>
      <c r="M59" s="173"/>
      <c r="N59" s="173"/>
      <c r="O59" s="173"/>
      <c r="P59" s="173"/>
      <c r="Q59" s="173"/>
      <c r="R59" s="173"/>
      <c r="S59" s="173"/>
      <c r="T59" s="173"/>
      <c r="U59" s="173"/>
      <c r="V59" s="173"/>
      <c r="W59" s="173"/>
      <c r="X59" s="173"/>
      <c r="Y59" s="173"/>
      <c r="Z59" s="173"/>
    </row>
    <row r="60" spans="1:26" ht="24.95" customHeight="1">
      <c r="A60" s="200" t="s">
        <v>21</v>
      </c>
      <c r="B60" s="201"/>
      <c r="C60" s="201"/>
      <c r="D60" s="201"/>
      <c r="E60" s="201"/>
      <c r="F60" s="201"/>
      <c r="G60" s="201"/>
      <c r="H60" s="201"/>
      <c r="I60" s="201"/>
      <c r="J60" s="214"/>
      <c r="K60" s="180"/>
      <c r="L60" s="180"/>
      <c r="M60" s="180"/>
      <c r="N60" s="180"/>
      <c r="O60" s="180"/>
      <c r="P60" s="180"/>
      <c r="Q60" s="180"/>
      <c r="R60" s="180"/>
      <c r="S60" s="180"/>
      <c r="T60" s="180"/>
      <c r="U60" s="180"/>
      <c r="V60" s="180"/>
      <c r="W60" s="180"/>
      <c r="X60" s="180"/>
      <c r="Y60" s="180"/>
      <c r="Z60" s="180"/>
    </row>
    <row r="61" spans="1:26" ht="24.95" customHeight="1">
      <c r="A61" s="181" t="s">
        <v>44</v>
      </c>
      <c r="B61" s="182"/>
      <c r="C61" s="182"/>
      <c r="D61" s="182"/>
      <c r="E61" s="182"/>
      <c r="F61" s="182"/>
      <c r="G61" s="182"/>
      <c r="H61" s="182"/>
      <c r="I61" s="182"/>
      <c r="J61" s="183"/>
      <c r="K61" s="216"/>
      <c r="L61" s="216"/>
      <c r="M61" s="216"/>
      <c r="N61" s="216"/>
      <c r="O61" s="216"/>
      <c r="P61" s="216"/>
      <c r="Q61" s="216"/>
      <c r="R61" s="216"/>
      <c r="S61" s="216"/>
      <c r="T61" s="216"/>
      <c r="U61" s="216"/>
      <c r="V61" s="216"/>
      <c r="W61" s="216"/>
      <c r="X61" s="216"/>
      <c r="Y61" s="216"/>
      <c r="Z61" s="216"/>
    </row>
    <row r="62" spans="1:26" ht="24.95" customHeight="1">
      <c r="A62" s="181" t="s">
        <v>41</v>
      </c>
      <c r="B62" s="182"/>
      <c r="C62" s="182"/>
      <c r="D62" s="182"/>
      <c r="E62" s="182"/>
      <c r="F62" s="182"/>
      <c r="G62" s="182"/>
      <c r="H62" s="182"/>
      <c r="I62" s="182"/>
      <c r="J62" s="183"/>
      <c r="K62" s="216"/>
      <c r="L62" s="216"/>
      <c r="M62" s="216"/>
      <c r="N62" s="216"/>
      <c r="O62" s="216"/>
      <c r="P62" s="216"/>
      <c r="Q62" s="216"/>
      <c r="R62" s="216"/>
      <c r="S62" s="216"/>
      <c r="T62" s="216"/>
      <c r="U62" s="216"/>
      <c r="V62" s="216"/>
      <c r="W62" s="216"/>
      <c r="X62" s="216"/>
      <c r="Y62" s="216"/>
      <c r="Z62" s="216"/>
    </row>
    <row r="63" spans="1:26" ht="15" customHeight="1">
      <c r="A63" s="198" t="s">
        <v>168</v>
      </c>
      <c r="B63" s="199"/>
      <c r="C63" s="199"/>
      <c r="D63" s="199"/>
      <c r="E63" s="199"/>
      <c r="F63" s="199"/>
      <c r="G63" s="199"/>
      <c r="H63" s="199"/>
      <c r="I63" s="199"/>
      <c r="J63" s="213"/>
      <c r="K63" s="173"/>
      <c r="L63" s="173"/>
      <c r="M63" s="173"/>
      <c r="N63" s="173"/>
      <c r="O63" s="173"/>
      <c r="P63" s="173"/>
      <c r="Q63" s="173"/>
      <c r="R63" s="173"/>
      <c r="S63" s="173"/>
      <c r="T63" s="173"/>
      <c r="U63" s="173"/>
      <c r="V63" s="173"/>
      <c r="W63" s="173"/>
      <c r="X63" s="173"/>
      <c r="Y63" s="173"/>
      <c r="Z63" s="173"/>
    </row>
    <row r="64" spans="1:26" ht="24.95" customHeight="1">
      <c r="A64" s="200" t="s">
        <v>46</v>
      </c>
      <c r="B64" s="201"/>
      <c r="C64" s="201"/>
      <c r="D64" s="201"/>
      <c r="E64" s="201"/>
      <c r="F64" s="201"/>
      <c r="G64" s="201"/>
      <c r="H64" s="201"/>
      <c r="I64" s="201"/>
      <c r="J64" s="214"/>
      <c r="K64" s="180"/>
      <c r="L64" s="180"/>
      <c r="M64" s="180"/>
      <c r="N64" s="180"/>
      <c r="O64" s="180"/>
      <c r="P64" s="180"/>
      <c r="Q64" s="180"/>
      <c r="R64" s="180"/>
      <c r="S64" s="180"/>
      <c r="T64" s="180"/>
      <c r="U64" s="180"/>
      <c r="V64" s="180"/>
      <c r="W64" s="180"/>
      <c r="X64" s="180"/>
      <c r="Y64" s="180"/>
      <c r="Z64" s="180"/>
    </row>
    <row r="65" spans="1:30" ht="15" customHeight="1">
      <c r="A65" s="174"/>
      <c r="B65" s="175"/>
      <c r="C65" s="175"/>
      <c r="D65" s="175"/>
      <c r="E65" s="175"/>
      <c r="F65" s="175"/>
      <c r="G65" s="175"/>
      <c r="H65" s="175"/>
      <c r="I65" s="175"/>
      <c r="J65" s="176"/>
      <c r="K65" s="240" t="s">
        <v>47</v>
      </c>
      <c r="L65" s="241"/>
      <c r="M65" s="241"/>
      <c r="N65" s="241"/>
      <c r="O65" s="241"/>
      <c r="P65" s="241"/>
      <c r="Q65" s="242"/>
      <c r="R65" s="241" t="s">
        <v>48</v>
      </c>
      <c r="S65" s="241"/>
      <c r="T65" s="241"/>
      <c r="U65" s="241"/>
      <c r="V65" s="241"/>
      <c r="W65" s="241"/>
      <c r="X65" s="241"/>
      <c r="Y65" s="241"/>
      <c r="Z65" s="245"/>
    </row>
    <row r="66" spans="1:30" ht="24.95" customHeight="1">
      <c r="A66" s="200" t="s">
        <v>107</v>
      </c>
      <c r="B66" s="201"/>
      <c r="C66" s="201"/>
      <c r="D66" s="201"/>
      <c r="E66" s="201"/>
      <c r="F66" s="201"/>
      <c r="G66" s="201"/>
      <c r="H66" s="201"/>
      <c r="I66" s="201"/>
      <c r="J66" s="214"/>
      <c r="K66" s="247"/>
      <c r="L66" s="248"/>
      <c r="M66" s="248"/>
      <c r="N66" s="248"/>
      <c r="O66" s="248"/>
      <c r="P66" s="248"/>
      <c r="Q66" s="249"/>
      <c r="R66" s="243"/>
      <c r="S66" s="243"/>
      <c r="T66" s="243"/>
      <c r="U66" s="243"/>
      <c r="V66" s="243"/>
      <c r="W66" s="243"/>
      <c r="X66" s="243"/>
      <c r="Y66" s="243"/>
      <c r="Z66" s="244"/>
    </row>
    <row r="67" spans="1:30" ht="24.95" customHeight="1">
      <c r="A67" s="181" t="s">
        <v>42</v>
      </c>
      <c r="B67" s="182"/>
      <c r="C67" s="182"/>
      <c r="D67" s="182"/>
      <c r="E67" s="182"/>
      <c r="F67" s="182"/>
      <c r="G67" s="182"/>
      <c r="H67" s="182"/>
      <c r="I67" s="182"/>
      <c r="J67" s="183"/>
      <c r="K67" s="216"/>
      <c r="L67" s="216"/>
      <c r="M67" s="216"/>
      <c r="N67" s="216"/>
      <c r="O67" s="216"/>
      <c r="P67" s="216"/>
      <c r="Q67" s="216"/>
      <c r="R67" s="216"/>
      <c r="S67" s="216"/>
      <c r="T67" s="216"/>
      <c r="U67" s="216"/>
      <c r="V67" s="216"/>
      <c r="W67" s="216"/>
      <c r="X67" s="216"/>
      <c r="Y67" s="216"/>
      <c r="Z67" s="216"/>
    </row>
    <row r="68" spans="1:30" ht="24.95" customHeight="1">
      <c r="A68" s="181" t="s">
        <v>43</v>
      </c>
      <c r="B68" s="182"/>
      <c r="C68" s="182"/>
      <c r="D68" s="182"/>
      <c r="E68" s="182"/>
      <c r="F68" s="182"/>
      <c r="G68" s="182"/>
      <c r="H68" s="182"/>
      <c r="I68" s="182"/>
      <c r="J68" s="183"/>
      <c r="K68" s="209"/>
      <c r="L68" s="209"/>
      <c r="M68" s="209"/>
      <c r="N68" s="209"/>
      <c r="O68" s="209"/>
      <c r="P68" s="209"/>
      <c r="Q68" s="209"/>
      <c r="R68" s="209"/>
      <c r="S68" s="209"/>
      <c r="T68" s="209"/>
      <c r="U68" s="209"/>
      <c r="V68" s="209"/>
      <c r="W68" s="209"/>
      <c r="X68" s="209"/>
      <c r="Y68" s="209"/>
      <c r="Z68" s="209"/>
    </row>
    <row r="69" spans="1:30" ht="24.95" customHeight="1">
      <c r="A69" s="177" t="s">
        <v>139</v>
      </c>
      <c r="B69" s="178"/>
      <c r="C69" s="178"/>
      <c r="D69" s="178"/>
      <c r="E69" s="178"/>
      <c r="F69" s="178"/>
      <c r="G69" s="178"/>
      <c r="H69" s="178"/>
      <c r="I69" s="178"/>
      <c r="J69" s="179"/>
      <c r="K69" s="210"/>
      <c r="L69" s="211"/>
      <c r="M69" s="211"/>
      <c r="N69" s="211"/>
      <c r="O69" s="211"/>
      <c r="P69" s="211"/>
      <c r="Q69" s="211"/>
      <c r="R69" s="211"/>
      <c r="S69" s="211"/>
      <c r="T69" s="211"/>
      <c r="U69" s="211"/>
      <c r="V69" s="211"/>
      <c r="W69" s="211"/>
      <c r="X69" s="211"/>
      <c r="Y69" s="211"/>
      <c r="Z69" s="211"/>
    </row>
    <row r="70" spans="1:30" ht="24.95" customHeight="1">
      <c r="A70" s="212" t="str">
        <f>IF(K69="あり", "Approval No（A-数字8桁）","")</f>
        <v/>
      </c>
      <c r="B70" s="212"/>
      <c r="C70" s="212"/>
      <c r="D70" s="212"/>
      <c r="E70" s="212"/>
      <c r="F70" s="212"/>
      <c r="G70" s="212"/>
      <c r="H70" s="212"/>
      <c r="I70" s="212"/>
      <c r="J70" s="212"/>
      <c r="K70" s="215"/>
      <c r="L70" s="215"/>
      <c r="M70" s="215"/>
      <c r="N70" s="215"/>
      <c r="O70" s="215"/>
      <c r="P70" s="215"/>
      <c r="Q70" s="215"/>
      <c r="R70" s="215"/>
      <c r="S70" s="215"/>
      <c r="T70" s="215"/>
      <c r="U70" s="215"/>
      <c r="V70" s="215"/>
      <c r="W70" s="215"/>
      <c r="X70" s="215"/>
      <c r="Y70" s="215"/>
      <c r="Z70" s="215"/>
    </row>
    <row r="71" spans="1:30" ht="24.95" customHeight="1">
      <c r="K71" s="80"/>
      <c r="L71" s="80"/>
      <c r="M71" s="80"/>
      <c r="N71" s="80"/>
      <c r="O71" s="80"/>
      <c r="P71" s="80"/>
      <c r="Q71" s="80"/>
      <c r="R71" s="80"/>
      <c r="S71" s="80"/>
      <c r="T71" s="80"/>
      <c r="U71" s="80"/>
      <c r="V71" s="80"/>
      <c r="W71" s="80"/>
      <c r="X71" s="80"/>
      <c r="Y71" s="80"/>
    </row>
    <row r="72" spans="1:30" ht="20.100000000000001" customHeight="1">
      <c r="A72" s="32" t="s">
        <v>94</v>
      </c>
      <c r="B72" s="32"/>
      <c r="C72" s="32"/>
      <c r="D72" s="32"/>
      <c r="E72" s="32"/>
      <c r="F72" s="32"/>
      <c r="G72" s="32"/>
      <c r="H72" s="32"/>
      <c r="I72" s="32"/>
      <c r="J72" s="32"/>
      <c r="K72" s="90" t="str">
        <f>IF(COUNTIF(K74, "*Site*"), "↱AB列に教職員・生徒数の内訳を記載してください。", "")</f>
        <v/>
      </c>
      <c r="P72" s="90"/>
      <c r="Q72" s="90" t="str">
        <f>IF(COUNTIF(L74, "*Site*"), "↱教職員生徒数の内訳を記載してください。", "")</f>
        <v/>
      </c>
      <c r="R72" s="90"/>
      <c r="AA72" s="10"/>
    </row>
    <row r="73" spans="1:30" ht="20.100000000000001" customHeight="1" thickBot="1">
      <c r="A73" s="114" t="s">
        <v>267</v>
      </c>
      <c r="B73" s="114"/>
      <c r="C73" s="114"/>
      <c r="D73" s="114"/>
      <c r="E73" s="114"/>
      <c r="F73" s="114"/>
      <c r="G73" s="114"/>
      <c r="H73" s="114"/>
      <c r="I73" s="114"/>
      <c r="J73" s="115"/>
      <c r="K73" s="250" t="s">
        <v>116</v>
      </c>
      <c r="L73" s="250"/>
      <c r="M73" s="250"/>
      <c r="N73" s="250"/>
      <c r="O73" s="250"/>
      <c r="P73" s="131"/>
      <c r="Q73" s="251" t="s">
        <v>88</v>
      </c>
      <c r="R73" s="252"/>
      <c r="S73" s="130" t="str">
        <f>IF(OR(K8="追加", K8="減数", K8="解約",K8="商流変更"),"変更前数量","")</f>
        <v/>
      </c>
      <c r="T73" s="131"/>
      <c r="U73" s="130" t="str">
        <f>IF(OR(K8="追加", K8="減数", K8="解約",K8="商流変更"),"変更後数量","")</f>
        <v/>
      </c>
      <c r="V73" s="131"/>
      <c r="W73" s="130" t="str">
        <f>IF(OR(K8="追加",K8="減数",K8="解約",K8="商流変更"),"差分","")</f>
        <v/>
      </c>
      <c r="X73" s="131"/>
      <c r="Y73" s="159" t="str">
        <f>IF(OR(K8="追加",K8="減数",K8="解約",K8="商流変更"),"","数量")</f>
        <v>数量</v>
      </c>
      <c r="Z73" s="159"/>
      <c r="AA73" s="120" t="str">
        <f>IF(COUNTIF(K74, "*Site*"), "Siteライセンス時記入", "")</f>
        <v/>
      </c>
      <c r="AB73" s="121"/>
      <c r="AC73" s="121"/>
      <c r="AD73" s="121"/>
    </row>
    <row r="74" spans="1:30" ht="20.100000000000001" customHeight="1" thickBot="1">
      <c r="A74" s="116"/>
      <c r="B74" s="116"/>
      <c r="C74" s="116"/>
      <c r="D74" s="116"/>
      <c r="E74" s="116"/>
      <c r="F74" s="116"/>
      <c r="G74" s="116"/>
      <c r="H74" s="116"/>
      <c r="I74" s="116"/>
      <c r="J74" s="117"/>
      <c r="K74" s="137"/>
      <c r="L74" s="137"/>
      <c r="M74" s="137"/>
      <c r="N74" s="137"/>
      <c r="O74" s="137"/>
      <c r="P74" s="138"/>
      <c r="Q74" s="139" t="str">
        <f>IF($K74="", "",VLOOKUP($K74,※データ!A$2:K$107,4,FALSE))</f>
        <v/>
      </c>
      <c r="R74" s="140"/>
      <c r="S74" s="164"/>
      <c r="T74" s="165"/>
      <c r="U74" s="164"/>
      <c r="V74" s="165"/>
      <c r="W74" s="160" t="str">
        <f>IF(S74="","",U74-S74)</f>
        <v/>
      </c>
      <c r="X74" s="161"/>
      <c r="Y74" s="166"/>
      <c r="Z74" s="188"/>
      <c r="AA74" s="92" t="str">
        <f>IF(COUNTIF(K74, "*Site*"), "教員", "")</f>
        <v/>
      </c>
      <c r="AB74" s="238"/>
      <c r="AC74" s="239"/>
      <c r="AD74" s="86"/>
    </row>
    <row r="75" spans="1:30" ht="17.100000000000001" hidden="1" customHeight="1">
      <c r="A75" s="116"/>
      <c r="B75" s="116"/>
      <c r="C75" s="116"/>
      <c r="D75" s="116"/>
      <c r="E75" s="116"/>
      <c r="F75" s="116"/>
      <c r="G75" s="116"/>
      <c r="H75" s="116"/>
      <c r="I75" s="116"/>
      <c r="J75" s="117"/>
      <c r="K75" s="137"/>
      <c r="L75" s="137"/>
      <c r="M75" s="137"/>
      <c r="N75" s="137"/>
      <c r="O75" s="137"/>
      <c r="P75" s="138"/>
      <c r="Q75" s="139" t="str">
        <f>IF($K75="", "",VLOOKUP($K75,※データ!A$2:K$107,4,FALSE))</f>
        <v/>
      </c>
      <c r="R75" s="140"/>
      <c r="S75" s="186"/>
      <c r="T75" s="187"/>
      <c r="U75" s="186"/>
      <c r="V75" s="187"/>
      <c r="W75" s="236"/>
      <c r="X75" s="237"/>
      <c r="Y75" s="189"/>
      <c r="Z75" s="189"/>
      <c r="AA75" s="92" t="str">
        <f>IF(COUNTIF(K64, "*Site*"), "職員", "")</f>
        <v/>
      </c>
      <c r="AB75" s="238"/>
      <c r="AC75" s="239"/>
      <c r="AD75" s="86"/>
    </row>
    <row r="76" spans="1:30" ht="17.100000000000001" hidden="1" customHeight="1">
      <c r="A76" s="116"/>
      <c r="B76" s="116"/>
      <c r="C76" s="116"/>
      <c r="D76" s="116"/>
      <c r="E76" s="116"/>
      <c r="F76" s="116"/>
      <c r="G76" s="116"/>
      <c r="H76" s="116"/>
      <c r="I76" s="116"/>
      <c r="J76" s="117"/>
      <c r="K76" s="137"/>
      <c r="L76" s="137"/>
      <c r="M76" s="137"/>
      <c r="N76" s="137"/>
      <c r="O76" s="137"/>
      <c r="P76" s="138"/>
      <c r="Q76" s="139" t="str">
        <f>IF($K76="", "",VLOOKUP($K76,※データ!A$2:K$107,4,FALSE))</f>
        <v/>
      </c>
      <c r="R76" s="140"/>
      <c r="S76" s="164"/>
      <c r="T76" s="165"/>
      <c r="U76" s="164"/>
      <c r="V76" s="165"/>
      <c r="W76" s="160"/>
      <c r="X76" s="161"/>
      <c r="Y76" s="166"/>
      <c r="Z76" s="166"/>
      <c r="AA76" s="92" t="str">
        <f>IF(COUNTIF(K64, "*Site*"), "生徒", "")</f>
        <v/>
      </c>
      <c r="AB76" s="238"/>
      <c r="AC76" s="239"/>
      <c r="AD76" s="93" t="str">
        <f>IF(COUNTIF(K76, "*Site*"), "※無償提供", "")</f>
        <v/>
      </c>
    </row>
    <row r="77" spans="1:30" ht="17.100000000000001" hidden="1" customHeight="1">
      <c r="A77" s="116"/>
      <c r="B77" s="116"/>
      <c r="C77" s="116"/>
      <c r="D77" s="116"/>
      <c r="E77" s="116"/>
      <c r="F77" s="116"/>
      <c r="G77" s="116"/>
      <c r="H77" s="116"/>
      <c r="I77" s="116"/>
      <c r="J77" s="117"/>
      <c r="K77" s="137"/>
      <c r="L77" s="137"/>
      <c r="M77" s="137"/>
      <c r="N77" s="137"/>
      <c r="O77" s="137"/>
      <c r="P77" s="138"/>
      <c r="Q77" s="139" t="str">
        <f>IF($K77="", "",VLOOKUP($K77,※データ!A$2:K$107,4,FALSE))</f>
        <v/>
      </c>
      <c r="R77" s="140"/>
      <c r="S77" s="164"/>
      <c r="T77" s="165"/>
      <c r="U77" s="164"/>
      <c r="V77" s="165"/>
      <c r="W77" s="160"/>
      <c r="X77" s="161"/>
      <c r="Y77" s="166"/>
      <c r="Z77" s="166"/>
    </row>
    <row r="78" spans="1:30" ht="17.100000000000001" hidden="1" customHeight="1">
      <c r="A78" s="116"/>
      <c r="B78" s="116"/>
      <c r="C78" s="116"/>
      <c r="D78" s="116"/>
      <c r="E78" s="116"/>
      <c r="F78" s="116"/>
      <c r="G78" s="116"/>
      <c r="H78" s="116"/>
      <c r="I78" s="116"/>
      <c r="J78" s="117"/>
      <c r="K78" s="137"/>
      <c r="L78" s="137"/>
      <c r="M78" s="137"/>
      <c r="N78" s="137"/>
      <c r="O78" s="137"/>
      <c r="P78" s="138"/>
      <c r="Q78" s="139" t="str">
        <f>IF($K78="", "",VLOOKUP($K78,※データ!A$2:K$107,4,FALSE))</f>
        <v/>
      </c>
      <c r="R78" s="140"/>
      <c r="S78" s="164"/>
      <c r="T78" s="165"/>
      <c r="U78" s="164"/>
      <c r="V78" s="165"/>
      <c r="W78" s="160"/>
      <c r="X78" s="161"/>
      <c r="Y78" s="166">
        <v>2</v>
      </c>
      <c r="Z78" s="166"/>
    </row>
    <row r="79" spans="1:30" ht="17.100000000000001" hidden="1" customHeight="1">
      <c r="A79" s="116"/>
      <c r="B79" s="116"/>
      <c r="C79" s="116"/>
      <c r="D79" s="116"/>
      <c r="E79" s="116"/>
      <c r="F79" s="116"/>
      <c r="G79" s="116"/>
      <c r="H79" s="116"/>
      <c r="I79" s="116"/>
      <c r="J79" s="117"/>
      <c r="K79" s="137"/>
      <c r="L79" s="137"/>
      <c r="M79" s="137"/>
      <c r="N79" s="137"/>
      <c r="O79" s="137"/>
      <c r="P79" s="138"/>
      <c r="Q79" s="139" t="str">
        <f>IF($K79="", "",VLOOKUP($K79,※データ!A$2:K$107,4,FALSE))</f>
        <v/>
      </c>
      <c r="R79" s="140"/>
      <c r="S79" s="164"/>
      <c r="T79" s="165"/>
      <c r="U79" s="164"/>
      <c r="V79" s="165"/>
      <c r="W79" s="160"/>
      <c r="X79" s="161"/>
      <c r="Y79" s="166"/>
      <c r="Z79" s="166"/>
    </row>
    <row r="80" spans="1:30" ht="17.100000000000001" hidden="1" customHeight="1">
      <c r="A80" s="116"/>
      <c r="B80" s="116"/>
      <c r="C80" s="116"/>
      <c r="D80" s="116"/>
      <c r="E80" s="116"/>
      <c r="F80" s="116"/>
      <c r="G80" s="116"/>
      <c r="H80" s="116"/>
      <c r="I80" s="116"/>
      <c r="J80" s="117"/>
      <c r="K80" s="137"/>
      <c r="L80" s="137"/>
      <c r="M80" s="137"/>
      <c r="N80" s="137"/>
      <c r="O80" s="137"/>
      <c r="P80" s="138"/>
      <c r="Q80" s="139" t="str">
        <f>IF($K80="", "",VLOOKUP($K80,※データ!A$2:K$107,4,FALSE))</f>
        <v/>
      </c>
      <c r="R80" s="140"/>
      <c r="S80" s="164"/>
      <c r="T80" s="165"/>
      <c r="U80" s="164"/>
      <c r="V80" s="165"/>
      <c r="W80" s="160"/>
      <c r="X80" s="161"/>
      <c r="Y80" s="166"/>
      <c r="Z80" s="166"/>
    </row>
    <row r="81" spans="1:30" ht="17.100000000000001" hidden="1" customHeight="1">
      <c r="A81" s="116"/>
      <c r="B81" s="116"/>
      <c r="C81" s="116"/>
      <c r="D81" s="116"/>
      <c r="E81" s="116"/>
      <c r="F81" s="116"/>
      <c r="G81" s="116"/>
      <c r="H81" s="116"/>
      <c r="I81" s="116"/>
      <c r="J81" s="117"/>
      <c r="K81" s="137"/>
      <c r="L81" s="137"/>
      <c r="M81" s="137"/>
      <c r="N81" s="137"/>
      <c r="O81" s="137"/>
      <c r="P81" s="138"/>
      <c r="Q81" s="139" t="str">
        <f>IF($K81="", "",VLOOKUP($K81,※データ!A$2:K$107,4,FALSE))</f>
        <v/>
      </c>
      <c r="R81" s="140"/>
      <c r="S81" s="164"/>
      <c r="T81" s="165"/>
      <c r="U81" s="164"/>
      <c r="V81" s="165"/>
      <c r="W81" s="160"/>
      <c r="X81" s="161"/>
      <c r="Y81" s="166"/>
      <c r="Z81" s="166"/>
    </row>
    <row r="82" spans="1:30" ht="17.100000000000001" hidden="1" customHeight="1">
      <c r="A82" s="116"/>
      <c r="B82" s="116"/>
      <c r="C82" s="116"/>
      <c r="D82" s="116"/>
      <c r="E82" s="116"/>
      <c r="F82" s="116"/>
      <c r="G82" s="116"/>
      <c r="H82" s="116"/>
      <c r="I82" s="116"/>
      <c r="J82" s="117"/>
      <c r="K82" s="137"/>
      <c r="L82" s="137"/>
      <c r="M82" s="137"/>
      <c r="N82" s="137"/>
      <c r="O82" s="137"/>
      <c r="P82" s="138"/>
      <c r="Q82" s="139" t="str">
        <f>IF($K82="", "",VLOOKUP($K82,※データ!A$2:K$107,4,FALSE))</f>
        <v/>
      </c>
      <c r="R82" s="140"/>
      <c r="S82" s="164"/>
      <c r="T82" s="165"/>
      <c r="U82" s="164"/>
      <c r="V82" s="165"/>
      <c r="W82" s="160"/>
      <c r="X82" s="161"/>
      <c r="Y82" s="166"/>
      <c r="Z82" s="166"/>
    </row>
    <row r="83" spans="1:30" ht="16.5" hidden="1" customHeight="1" thickBot="1">
      <c r="A83" s="116"/>
      <c r="B83" s="116"/>
      <c r="C83" s="116"/>
      <c r="D83" s="116"/>
      <c r="E83" s="116"/>
      <c r="F83" s="116"/>
      <c r="G83" s="116"/>
      <c r="H83" s="116"/>
      <c r="I83" s="116"/>
      <c r="J83" s="117"/>
      <c r="K83" s="169"/>
      <c r="L83" s="169"/>
      <c r="M83" s="169"/>
      <c r="N83" s="169"/>
      <c r="O83" s="169"/>
      <c r="P83" s="170"/>
      <c r="Q83" s="171" t="str">
        <f>IF($K83="", "",VLOOKUP($K83,※データ!A$2:K$107,4,FALSE))</f>
        <v/>
      </c>
      <c r="R83" s="172"/>
      <c r="S83" s="167"/>
      <c r="T83" s="168"/>
      <c r="U83" s="167"/>
      <c r="V83" s="168"/>
      <c r="W83" s="162"/>
      <c r="X83" s="163"/>
      <c r="Y83" s="185"/>
      <c r="Z83" s="185"/>
    </row>
    <row r="84" spans="1:30" ht="17.100000000000001" customHeight="1" thickBot="1">
      <c r="A84" s="116"/>
      <c r="B84" s="116"/>
      <c r="C84" s="116"/>
      <c r="D84" s="116"/>
      <c r="E84" s="116"/>
      <c r="F84" s="116"/>
      <c r="G84" s="116"/>
      <c r="H84" s="116"/>
      <c r="I84" s="116"/>
      <c r="J84" s="117"/>
      <c r="K84" s="137"/>
      <c r="L84" s="137"/>
      <c r="M84" s="137"/>
      <c r="N84" s="137"/>
      <c r="O84" s="137"/>
      <c r="P84" s="138"/>
      <c r="Q84" s="139" t="str">
        <f>IF($K84="", "",VLOOKUP($K84,※データ!A$2:K$107,4,FALSE))</f>
        <v/>
      </c>
      <c r="R84" s="140"/>
      <c r="S84" s="126"/>
      <c r="T84" s="127"/>
      <c r="U84" s="126"/>
      <c r="V84" s="127"/>
      <c r="W84" s="128" t="str">
        <f t="shared" ref="W84:W88" si="0">IF(S84="","",U84-S84)</f>
        <v/>
      </c>
      <c r="X84" s="129"/>
      <c r="Y84" s="141"/>
      <c r="Z84" s="184"/>
      <c r="AA84" s="92" t="str">
        <f>IF(COUNTIF(K74, "*Site*"), "職員", "")</f>
        <v/>
      </c>
      <c r="AB84" s="238"/>
      <c r="AC84" s="239"/>
      <c r="AD84" s="86"/>
    </row>
    <row r="85" spans="1:30" ht="17.100000000000001" customHeight="1" thickBot="1">
      <c r="A85" s="116"/>
      <c r="B85" s="116"/>
      <c r="C85" s="116"/>
      <c r="D85" s="116"/>
      <c r="E85" s="116"/>
      <c r="F85" s="116"/>
      <c r="G85" s="116"/>
      <c r="H85" s="116"/>
      <c r="I85" s="116"/>
      <c r="J85" s="117"/>
      <c r="K85" s="137"/>
      <c r="L85" s="137"/>
      <c r="M85" s="137"/>
      <c r="N85" s="137"/>
      <c r="O85" s="137"/>
      <c r="P85" s="138"/>
      <c r="Q85" s="139" t="str">
        <f>IF($K85="", "",VLOOKUP($K85,※データ!A$2:K$107,4,FALSE))</f>
        <v/>
      </c>
      <c r="R85" s="140"/>
      <c r="S85" s="126"/>
      <c r="T85" s="127"/>
      <c r="U85" s="126"/>
      <c r="V85" s="127"/>
      <c r="W85" s="128" t="str">
        <f t="shared" si="0"/>
        <v/>
      </c>
      <c r="X85" s="129"/>
      <c r="Y85" s="141"/>
      <c r="Z85" s="142"/>
      <c r="AA85" s="92" t="str">
        <f>IF(COUNTIF(K74, "*Site*"), "生徒", "")</f>
        <v/>
      </c>
      <c r="AB85" s="238"/>
      <c r="AC85" s="239"/>
      <c r="AD85" s="86" t="str">
        <f>IF(COUNTIF(K74, "*Site*"), "※無償提供", "")</f>
        <v/>
      </c>
    </row>
    <row r="86" spans="1:30" ht="17.100000000000001" customHeight="1">
      <c r="A86" s="116"/>
      <c r="B86" s="116"/>
      <c r="C86" s="116"/>
      <c r="D86" s="116"/>
      <c r="E86" s="116"/>
      <c r="F86" s="116"/>
      <c r="G86" s="116"/>
      <c r="H86" s="116"/>
      <c r="I86" s="116"/>
      <c r="J86" s="117"/>
      <c r="K86" s="137"/>
      <c r="L86" s="137"/>
      <c r="M86" s="137"/>
      <c r="N86" s="137"/>
      <c r="O86" s="137"/>
      <c r="P86" s="138"/>
      <c r="Q86" s="139" t="str">
        <f>IF($K86="", "",VLOOKUP($K86,※データ!A$2:K$107,4,FALSE))</f>
        <v/>
      </c>
      <c r="R86" s="140"/>
      <c r="S86" s="126"/>
      <c r="T86" s="127"/>
      <c r="U86" s="126"/>
      <c r="V86" s="127"/>
      <c r="W86" s="128" t="str">
        <f>IF(S86="","",U86-S86)</f>
        <v/>
      </c>
      <c r="X86" s="129"/>
      <c r="Y86" s="141"/>
      <c r="Z86" s="142"/>
      <c r="AB86" s="20"/>
      <c r="AC86" s="20"/>
      <c r="AD86" s="20"/>
    </row>
    <row r="87" spans="1:30" ht="17.100000000000001" customHeight="1">
      <c r="A87" s="116"/>
      <c r="B87" s="116"/>
      <c r="C87" s="116"/>
      <c r="D87" s="116"/>
      <c r="E87" s="116"/>
      <c r="F87" s="116"/>
      <c r="G87" s="116"/>
      <c r="H87" s="116"/>
      <c r="I87" s="116"/>
      <c r="J87" s="117"/>
      <c r="K87" s="137"/>
      <c r="L87" s="137"/>
      <c r="M87" s="137"/>
      <c r="N87" s="137"/>
      <c r="O87" s="137"/>
      <c r="P87" s="138"/>
      <c r="Q87" s="139" t="str">
        <f>IF($K87="", "",VLOOKUP($K87,※データ!A$2:K$107,4,FALSE))</f>
        <v/>
      </c>
      <c r="R87" s="140"/>
      <c r="S87" s="126"/>
      <c r="T87" s="127"/>
      <c r="U87" s="126"/>
      <c r="V87" s="127"/>
      <c r="W87" s="128" t="str">
        <f t="shared" si="0"/>
        <v/>
      </c>
      <c r="X87" s="129"/>
      <c r="Y87" s="141"/>
      <c r="Z87" s="142"/>
    </row>
    <row r="88" spans="1:30" ht="17.100000000000001" customHeight="1">
      <c r="A88" s="116"/>
      <c r="B88" s="116"/>
      <c r="C88" s="116"/>
      <c r="D88" s="116"/>
      <c r="E88" s="116"/>
      <c r="F88" s="116"/>
      <c r="G88" s="116"/>
      <c r="H88" s="116"/>
      <c r="I88" s="116"/>
      <c r="J88" s="117"/>
      <c r="K88" s="137"/>
      <c r="L88" s="137"/>
      <c r="M88" s="137"/>
      <c r="N88" s="137"/>
      <c r="O88" s="137"/>
      <c r="P88" s="138"/>
      <c r="Q88" s="139" t="str">
        <f>IF($K88="", "",VLOOKUP($K88,※データ!A$2:K$107,4,FALSE))</f>
        <v/>
      </c>
      <c r="R88" s="140"/>
      <c r="S88" s="126"/>
      <c r="T88" s="127"/>
      <c r="U88" s="126"/>
      <c r="V88" s="127"/>
      <c r="W88" s="128" t="str">
        <f t="shared" si="0"/>
        <v/>
      </c>
      <c r="X88" s="129"/>
      <c r="Y88" s="141"/>
      <c r="Z88" s="142"/>
    </row>
    <row r="89" spans="1:30" ht="17.100000000000001" customHeight="1">
      <c r="A89" s="116"/>
      <c r="B89" s="116"/>
      <c r="C89" s="116"/>
      <c r="D89" s="116"/>
      <c r="E89" s="116"/>
      <c r="F89" s="116"/>
      <c r="G89" s="116"/>
      <c r="H89" s="116"/>
      <c r="I89" s="116"/>
      <c r="J89" s="117"/>
      <c r="K89" s="137"/>
      <c r="L89" s="137"/>
      <c r="M89" s="137"/>
      <c r="N89" s="137"/>
      <c r="O89" s="137"/>
      <c r="P89" s="138"/>
      <c r="Q89" s="139" t="str">
        <f>IF($K89="", "",VLOOKUP($K89,※データ!A$2:K$107,4,FALSE))</f>
        <v/>
      </c>
      <c r="R89" s="140"/>
      <c r="S89" s="126"/>
      <c r="T89" s="127"/>
      <c r="U89" s="126"/>
      <c r="V89" s="127"/>
      <c r="W89" s="128" t="str">
        <f t="shared" ref="W89:W95" si="1">IF(S89="","",U89-S89)</f>
        <v/>
      </c>
      <c r="X89" s="129"/>
      <c r="Y89" s="141"/>
      <c r="Z89" s="142"/>
    </row>
    <row r="90" spans="1:30" ht="17.100000000000001" customHeight="1">
      <c r="A90" s="116"/>
      <c r="B90" s="116"/>
      <c r="C90" s="116"/>
      <c r="D90" s="116"/>
      <c r="E90" s="116"/>
      <c r="F90" s="116"/>
      <c r="G90" s="116"/>
      <c r="H90" s="116"/>
      <c r="I90" s="116"/>
      <c r="J90" s="117"/>
      <c r="K90" s="137"/>
      <c r="L90" s="137"/>
      <c r="M90" s="137"/>
      <c r="N90" s="137"/>
      <c r="O90" s="137"/>
      <c r="P90" s="138"/>
      <c r="Q90" s="139" t="str">
        <f>IF($K90="", "",VLOOKUP($K90,※データ!A$2:K$107,4,FALSE))</f>
        <v/>
      </c>
      <c r="R90" s="140"/>
      <c r="S90" s="126"/>
      <c r="T90" s="127"/>
      <c r="U90" s="126"/>
      <c r="V90" s="127"/>
      <c r="W90" s="128" t="str">
        <f t="shared" si="1"/>
        <v/>
      </c>
      <c r="X90" s="129"/>
      <c r="Y90" s="141"/>
      <c r="Z90" s="142"/>
    </row>
    <row r="91" spans="1:30" ht="17.100000000000001" customHeight="1">
      <c r="A91" s="116"/>
      <c r="B91" s="116"/>
      <c r="C91" s="116"/>
      <c r="D91" s="116"/>
      <c r="E91" s="116"/>
      <c r="F91" s="116"/>
      <c r="G91" s="116"/>
      <c r="H91" s="116"/>
      <c r="I91" s="116"/>
      <c r="J91" s="117"/>
      <c r="K91" s="137"/>
      <c r="L91" s="137"/>
      <c r="M91" s="137"/>
      <c r="N91" s="137"/>
      <c r="O91" s="137"/>
      <c r="P91" s="138"/>
      <c r="Q91" s="139" t="str">
        <f>IF($K91="", "",VLOOKUP($K91,※データ!A$2:K$107,4,FALSE))</f>
        <v/>
      </c>
      <c r="R91" s="140"/>
      <c r="S91" s="126"/>
      <c r="T91" s="127"/>
      <c r="U91" s="126"/>
      <c r="V91" s="127"/>
      <c r="W91" s="128" t="str">
        <f t="shared" si="1"/>
        <v/>
      </c>
      <c r="X91" s="129"/>
      <c r="Y91" s="141"/>
      <c r="Z91" s="142"/>
    </row>
    <row r="92" spans="1:30" ht="17.100000000000001" customHeight="1">
      <c r="A92" s="116"/>
      <c r="B92" s="116"/>
      <c r="C92" s="116"/>
      <c r="D92" s="116"/>
      <c r="E92" s="116"/>
      <c r="F92" s="116"/>
      <c r="G92" s="116"/>
      <c r="H92" s="116"/>
      <c r="I92" s="116"/>
      <c r="J92" s="117"/>
      <c r="K92" s="137"/>
      <c r="L92" s="137"/>
      <c r="M92" s="137"/>
      <c r="N92" s="137"/>
      <c r="O92" s="137"/>
      <c r="P92" s="138"/>
      <c r="Q92" s="139" t="str">
        <f>IF($K92="", "",VLOOKUP($K92,※データ!A$2:K$107,4,FALSE))</f>
        <v/>
      </c>
      <c r="R92" s="140"/>
      <c r="S92" s="126"/>
      <c r="T92" s="127"/>
      <c r="U92" s="126"/>
      <c r="V92" s="127"/>
      <c r="W92" s="128" t="str">
        <f t="shared" si="1"/>
        <v/>
      </c>
      <c r="X92" s="129"/>
      <c r="Y92" s="124"/>
      <c r="Z92" s="143"/>
    </row>
    <row r="93" spans="1:30" ht="17.100000000000001" customHeight="1">
      <c r="A93" s="116"/>
      <c r="B93" s="116"/>
      <c r="C93" s="116"/>
      <c r="D93" s="116"/>
      <c r="E93" s="116"/>
      <c r="F93" s="116"/>
      <c r="G93" s="116"/>
      <c r="H93" s="116"/>
      <c r="I93" s="116"/>
      <c r="J93" s="117"/>
      <c r="K93" s="137"/>
      <c r="L93" s="137"/>
      <c r="M93" s="137"/>
      <c r="N93" s="137"/>
      <c r="O93" s="137"/>
      <c r="P93" s="138"/>
      <c r="Q93" s="139" t="str">
        <f>IF($K93="", "",VLOOKUP($K93,※データ!A$2:K$107,4,FALSE))</f>
        <v/>
      </c>
      <c r="R93" s="140"/>
      <c r="S93" s="126"/>
      <c r="T93" s="127"/>
      <c r="U93" s="126"/>
      <c r="V93" s="127"/>
      <c r="W93" s="128" t="str">
        <f t="shared" si="1"/>
        <v/>
      </c>
      <c r="X93" s="129"/>
      <c r="Y93" s="124"/>
      <c r="Z93" s="143"/>
    </row>
    <row r="94" spans="1:30" ht="16.5" customHeight="1">
      <c r="A94" s="116"/>
      <c r="B94" s="116"/>
      <c r="C94" s="116"/>
      <c r="D94" s="116"/>
      <c r="E94" s="116"/>
      <c r="F94" s="116"/>
      <c r="G94" s="116"/>
      <c r="H94" s="116"/>
      <c r="I94" s="116"/>
      <c r="J94" s="117"/>
      <c r="K94" s="137"/>
      <c r="L94" s="137"/>
      <c r="M94" s="137"/>
      <c r="N94" s="137"/>
      <c r="O94" s="137"/>
      <c r="P94" s="138"/>
      <c r="Q94" s="139" t="str">
        <f>IF($K94="", "",VLOOKUP($K94,※データ!A$2:K$107,4,FALSE))</f>
        <v/>
      </c>
      <c r="R94" s="140"/>
      <c r="S94" s="126"/>
      <c r="T94" s="127"/>
      <c r="U94" s="126"/>
      <c r="V94" s="127"/>
      <c r="W94" s="128" t="str">
        <f t="shared" si="1"/>
        <v/>
      </c>
      <c r="X94" s="129"/>
      <c r="Y94" s="141"/>
      <c r="Z94" s="142"/>
    </row>
    <row r="95" spans="1:30" ht="14.25" customHeight="1">
      <c r="A95" s="118"/>
      <c r="B95" s="118"/>
      <c r="C95" s="118"/>
      <c r="D95" s="118"/>
      <c r="E95" s="118"/>
      <c r="F95" s="118"/>
      <c r="G95" s="118"/>
      <c r="H95" s="118"/>
      <c r="I95" s="118"/>
      <c r="J95" s="119"/>
      <c r="K95" s="137"/>
      <c r="L95" s="137"/>
      <c r="M95" s="137"/>
      <c r="N95" s="137"/>
      <c r="O95" s="137"/>
      <c r="P95" s="138"/>
      <c r="Q95" s="139" t="str">
        <f>IF($K95="", "",VLOOKUP($K95,※データ!A$2:K$107,4,FALSE))</f>
        <v/>
      </c>
      <c r="R95" s="140"/>
      <c r="S95" s="126"/>
      <c r="T95" s="127"/>
      <c r="U95" s="126"/>
      <c r="V95" s="127"/>
      <c r="W95" s="128" t="str">
        <f t="shared" si="1"/>
        <v/>
      </c>
      <c r="X95" s="129"/>
      <c r="Y95" s="141"/>
      <c r="Z95" s="142"/>
    </row>
    <row r="96" spans="1:30" ht="17.100000000000001" customHeight="1">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row>
    <row r="97" spans="1:26" ht="17.100000000000001" customHeight="1">
      <c r="A97" s="81" t="s">
        <v>140</v>
      </c>
      <c r="B97" s="82"/>
      <c r="C97" s="82"/>
      <c r="D97" s="82"/>
      <c r="E97" s="82"/>
      <c r="F97" s="82"/>
      <c r="G97" s="82"/>
      <c r="H97" s="82"/>
      <c r="I97" s="82"/>
      <c r="J97" s="82"/>
      <c r="K97" s="82"/>
      <c r="L97" s="82"/>
      <c r="M97" s="82"/>
      <c r="N97" s="82"/>
      <c r="O97" s="82"/>
      <c r="P97" s="82"/>
      <c r="Q97" s="82"/>
      <c r="R97" s="31"/>
      <c r="S97" s="31"/>
      <c r="T97" s="31"/>
      <c r="U97" s="31"/>
      <c r="V97" s="31"/>
      <c r="W97" s="31"/>
      <c r="X97" s="31"/>
      <c r="Y97" s="31"/>
      <c r="Z97" s="31"/>
    </row>
    <row r="98" spans="1:26" ht="17.100000000000001" customHeight="1">
      <c r="A98" s="144" t="s">
        <v>117</v>
      </c>
      <c r="B98" s="145"/>
      <c r="C98" s="145"/>
      <c r="D98" s="145"/>
      <c r="E98" s="145"/>
      <c r="F98" s="145"/>
      <c r="G98" s="145"/>
      <c r="H98" s="145"/>
      <c r="I98" s="145"/>
      <c r="J98" s="146"/>
      <c r="K98" s="154" t="s">
        <v>118</v>
      </c>
      <c r="L98" s="154"/>
      <c r="M98" s="154"/>
      <c r="N98" s="154"/>
      <c r="O98" s="154"/>
      <c r="P98" s="154"/>
      <c r="Q98" s="153" t="s">
        <v>119</v>
      </c>
      <c r="R98" s="153"/>
      <c r="S98" s="130" t="str">
        <f>IF(OR(K8="追加", K8="減数", K8="解約"),"変更前数量","")</f>
        <v/>
      </c>
      <c r="T98" s="131"/>
      <c r="U98" s="130" t="str">
        <f>IF(OR(K8="追加", K8="減数", K8="解約"),"変更後数量","")</f>
        <v/>
      </c>
      <c r="V98" s="131"/>
      <c r="W98" s="130" t="str">
        <f>IF(OR(K8="追加",K8="減数",K8="解約"),"差分","")</f>
        <v/>
      </c>
      <c r="X98" s="131"/>
      <c r="Y98" s="159" t="str">
        <f>IF(OR(K8="追加",K8="減数",K8="解約"),"","数量")</f>
        <v>数量</v>
      </c>
      <c r="Z98" s="159"/>
    </row>
    <row r="99" spans="1:26" ht="17.100000000000001" customHeight="1">
      <c r="A99" s="147"/>
      <c r="B99" s="148"/>
      <c r="C99" s="148"/>
      <c r="D99" s="148"/>
      <c r="E99" s="148"/>
      <c r="F99" s="148"/>
      <c r="G99" s="148"/>
      <c r="H99" s="148"/>
      <c r="I99" s="148"/>
      <c r="J99" s="149"/>
      <c r="K99" s="132"/>
      <c r="L99" s="133"/>
      <c r="M99" s="133"/>
      <c r="N99" s="133"/>
      <c r="O99" s="133"/>
      <c r="P99" s="134"/>
      <c r="Q99" s="135"/>
      <c r="R99" s="136"/>
      <c r="S99" s="126"/>
      <c r="T99" s="127"/>
      <c r="U99" s="126"/>
      <c r="V99" s="127"/>
      <c r="W99" s="124"/>
      <c r="X99" s="125"/>
      <c r="Y99" s="124"/>
      <c r="Z99" s="125"/>
    </row>
    <row r="100" spans="1:26" ht="17.100000000000001" customHeight="1">
      <c r="A100" s="147"/>
      <c r="B100" s="148"/>
      <c r="C100" s="148"/>
      <c r="D100" s="148"/>
      <c r="E100" s="148"/>
      <c r="F100" s="148"/>
      <c r="G100" s="148"/>
      <c r="H100" s="148"/>
      <c r="I100" s="148"/>
      <c r="J100" s="149"/>
      <c r="K100" s="132"/>
      <c r="L100" s="133"/>
      <c r="M100" s="133"/>
      <c r="N100" s="133"/>
      <c r="O100" s="133"/>
      <c r="P100" s="134"/>
      <c r="Q100" s="135"/>
      <c r="R100" s="136"/>
      <c r="S100" s="126"/>
      <c r="T100" s="127"/>
      <c r="U100" s="126"/>
      <c r="V100" s="127"/>
      <c r="W100" s="124"/>
      <c r="X100" s="125"/>
      <c r="Y100" s="124"/>
      <c r="Z100" s="125"/>
    </row>
    <row r="101" spans="1:26" ht="17.100000000000001" customHeight="1">
      <c r="A101" s="147"/>
      <c r="B101" s="148"/>
      <c r="C101" s="148"/>
      <c r="D101" s="148"/>
      <c r="E101" s="148"/>
      <c r="F101" s="148"/>
      <c r="G101" s="148"/>
      <c r="H101" s="148"/>
      <c r="I101" s="148"/>
      <c r="J101" s="149"/>
      <c r="K101" s="132"/>
      <c r="L101" s="133"/>
      <c r="M101" s="133"/>
      <c r="N101" s="133"/>
      <c r="O101" s="133"/>
      <c r="P101" s="134"/>
      <c r="Q101" s="135"/>
      <c r="R101" s="136"/>
      <c r="S101" s="126"/>
      <c r="T101" s="127"/>
      <c r="U101" s="126"/>
      <c r="V101" s="127"/>
      <c r="W101" s="124"/>
      <c r="X101" s="125"/>
      <c r="Y101" s="124"/>
      <c r="Z101" s="125"/>
    </row>
    <row r="102" spans="1:26" ht="17.100000000000001" customHeight="1">
      <c r="A102" s="147"/>
      <c r="B102" s="148"/>
      <c r="C102" s="148"/>
      <c r="D102" s="148"/>
      <c r="E102" s="148"/>
      <c r="F102" s="148"/>
      <c r="G102" s="148"/>
      <c r="H102" s="148"/>
      <c r="I102" s="148"/>
      <c r="J102" s="149"/>
      <c r="K102" s="132"/>
      <c r="L102" s="133"/>
      <c r="M102" s="133"/>
      <c r="N102" s="133"/>
      <c r="O102" s="133"/>
      <c r="P102" s="134"/>
      <c r="Q102" s="135"/>
      <c r="R102" s="136"/>
      <c r="S102" s="126"/>
      <c r="T102" s="127"/>
      <c r="U102" s="126"/>
      <c r="V102" s="127"/>
      <c r="W102" s="124"/>
      <c r="X102" s="125"/>
      <c r="Y102" s="124"/>
      <c r="Z102" s="125"/>
    </row>
    <row r="103" spans="1:26" ht="17.100000000000001" customHeight="1">
      <c r="A103" s="150"/>
      <c r="B103" s="151"/>
      <c r="C103" s="151"/>
      <c r="D103" s="151"/>
      <c r="E103" s="151"/>
      <c r="F103" s="151"/>
      <c r="G103" s="151"/>
      <c r="H103" s="151"/>
      <c r="I103" s="151"/>
      <c r="J103" s="152"/>
      <c r="K103" s="132"/>
      <c r="L103" s="133"/>
      <c r="M103" s="133"/>
      <c r="N103" s="133"/>
      <c r="O103" s="133"/>
      <c r="P103" s="134"/>
      <c r="Q103" s="135"/>
      <c r="R103" s="136"/>
      <c r="S103" s="126"/>
      <c r="T103" s="127"/>
      <c r="U103" s="126"/>
      <c r="V103" s="127"/>
      <c r="W103" s="124"/>
      <c r="X103" s="125"/>
      <c r="Y103" s="124"/>
      <c r="Z103" s="125"/>
    </row>
    <row r="104" spans="1:26">
      <c r="A104" s="31"/>
      <c r="B104" s="31"/>
      <c r="C104" s="31"/>
      <c r="D104" s="31"/>
      <c r="E104" s="31"/>
      <c r="F104" s="31"/>
      <c r="G104" s="31"/>
      <c r="H104" s="31"/>
      <c r="I104" s="31"/>
      <c r="J104" s="31"/>
      <c r="W104" s="35"/>
      <c r="X104" s="35"/>
    </row>
    <row r="105" spans="1:26" ht="15" customHeight="1">
      <c r="A105" s="36" t="s">
        <v>24</v>
      </c>
      <c r="B105" s="36"/>
      <c r="C105" s="36"/>
      <c r="D105" s="36"/>
      <c r="E105" s="36"/>
      <c r="F105" s="36"/>
      <c r="G105" s="36"/>
      <c r="H105" s="36"/>
      <c r="I105" s="36"/>
      <c r="J105" s="36"/>
      <c r="W105" s="35"/>
      <c r="X105" s="35"/>
    </row>
    <row r="106" spans="1:26" ht="15" customHeight="1">
      <c r="A106" s="158" t="s">
        <v>120</v>
      </c>
      <c r="B106" s="158"/>
      <c r="C106" s="158"/>
      <c r="D106" s="158"/>
      <c r="E106" s="158"/>
      <c r="F106" s="158"/>
      <c r="G106" s="158"/>
      <c r="H106" s="158"/>
      <c r="I106" s="158"/>
      <c r="J106" s="158"/>
      <c r="K106" s="158"/>
      <c r="L106" s="158"/>
      <c r="M106" s="158"/>
      <c r="N106" s="158"/>
      <c r="O106" s="158"/>
      <c r="P106" s="158"/>
      <c r="Q106" s="158"/>
      <c r="R106" s="158"/>
      <c r="S106" s="158"/>
      <c r="T106" s="37"/>
      <c r="W106" s="35"/>
      <c r="X106" s="35"/>
    </row>
    <row r="107" spans="1:26" ht="15" customHeight="1">
      <c r="A107" s="158" t="s">
        <v>121</v>
      </c>
      <c r="B107" s="158"/>
      <c r="C107" s="158"/>
      <c r="D107" s="158"/>
      <c r="E107" s="158"/>
      <c r="F107" s="158"/>
      <c r="G107" s="158"/>
      <c r="H107" s="158"/>
      <c r="I107" s="158"/>
      <c r="J107" s="158"/>
      <c r="K107" s="158"/>
      <c r="L107" s="158"/>
      <c r="M107" s="158"/>
      <c r="N107" s="158"/>
      <c r="O107" s="158"/>
      <c r="P107" s="158"/>
      <c r="Q107" s="158"/>
      <c r="R107" s="158"/>
      <c r="S107" s="158"/>
      <c r="T107" s="37"/>
      <c r="W107" s="35"/>
      <c r="X107" s="35"/>
    </row>
    <row r="108" spans="1:26" ht="15" customHeight="1">
      <c r="A108" s="158" t="s">
        <v>97</v>
      </c>
      <c r="B108" s="158"/>
      <c r="C108" s="158"/>
      <c r="D108" s="158"/>
      <c r="E108" s="158"/>
      <c r="F108" s="158"/>
      <c r="G108" s="158"/>
      <c r="H108" s="158"/>
      <c r="I108" s="158"/>
      <c r="J108" s="158"/>
      <c r="K108" s="158"/>
      <c r="L108" s="158"/>
      <c r="M108" s="158"/>
      <c r="N108" s="158"/>
      <c r="O108" s="158"/>
      <c r="P108" s="158"/>
      <c r="Q108" s="158"/>
      <c r="R108" s="158"/>
      <c r="S108" s="158"/>
      <c r="T108" s="37"/>
      <c r="W108" s="35"/>
      <c r="X108" s="35"/>
    </row>
    <row r="109" spans="1:26" ht="15" customHeight="1">
      <c r="A109" s="37" t="s">
        <v>105</v>
      </c>
      <c r="B109" s="37"/>
      <c r="C109" s="37"/>
      <c r="D109" s="37"/>
      <c r="E109" s="37"/>
      <c r="F109" s="37"/>
      <c r="G109" s="37"/>
      <c r="H109" s="37"/>
      <c r="I109" s="37"/>
      <c r="J109" s="37"/>
      <c r="K109" s="37"/>
      <c r="L109" s="37"/>
      <c r="M109" s="37"/>
      <c r="N109" s="37"/>
      <c r="O109" s="37"/>
      <c r="P109" s="37"/>
      <c r="Q109" s="37"/>
      <c r="R109" s="37"/>
      <c r="S109" s="37"/>
      <c r="T109" s="37"/>
      <c r="W109" s="35"/>
      <c r="X109" s="35"/>
    </row>
    <row r="110" spans="1:26" ht="15" customHeight="1">
      <c r="A110" s="158" t="s">
        <v>95</v>
      </c>
      <c r="B110" s="158"/>
      <c r="C110" s="158"/>
      <c r="D110" s="158"/>
      <c r="E110" s="158"/>
      <c r="F110" s="158"/>
      <c r="G110" s="158"/>
      <c r="H110" s="158"/>
      <c r="I110" s="158"/>
      <c r="J110" s="158"/>
      <c r="K110" s="158"/>
      <c r="L110" s="158"/>
      <c r="M110" s="158"/>
      <c r="N110" s="158"/>
      <c r="O110" s="158"/>
      <c r="P110" s="158"/>
      <c r="Q110" s="158"/>
      <c r="R110" s="158"/>
      <c r="S110" s="158"/>
      <c r="T110" s="37"/>
      <c r="W110" s="35"/>
      <c r="X110" s="35"/>
    </row>
    <row r="111" spans="1:26" ht="15" customHeight="1">
      <c r="A111" s="38" t="s">
        <v>106</v>
      </c>
      <c r="B111" s="38"/>
      <c r="C111" s="38"/>
      <c r="D111" s="38"/>
      <c r="E111" s="38"/>
      <c r="F111" s="38"/>
      <c r="G111" s="38"/>
      <c r="H111" s="38"/>
      <c r="I111" s="38"/>
      <c r="J111" s="38"/>
    </row>
    <row r="112" spans="1:26" ht="15" customHeight="1">
      <c r="A112" s="38" t="s">
        <v>96</v>
      </c>
      <c r="B112" s="38"/>
      <c r="C112" s="38"/>
      <c r="D112" s="38"/>
      <c r="E112" s="38"/>
      <c r="F112" s="38"/>
      <c r="G112" s="38"/>
      <c r="H112" s="38"/>
      <c r="I112" s="38"/>
      <c r="J112" s="38"/>
    </row>
    <row r="113" spans="1:27" ht="15" customHeight="1">
      <c r="A113" s="38" t="s">
        <v>165</v>
      </c>
      <c r="B113" s="38"/>
      <c r="C113" s="38"/>
      <c r="D113" s="38"/>
      <c r="E113" s="38"/>
      <c r="F113" s="38"/>
      <c r="G113" s="38"/>
      <c r="H113" s="38"/>
      <c r="I113" s="38"/>
      <c r="J113" s="38"/>
    </row>
    <row r="114" spans="1:27" ht="15" customHeight="1">
      <c r="A114" s="38" t="s">
        <v>166</v>
      </c>
      <c r="B114" s="38"/>
      <c r="C114" s="38"/>
      <c r="D114" s="38"/>
      <c r="E114" s="38"/>
      <c r="F114" s="38"/>
      <c r="G114" s="38"/>
      <c r="H114" s="38"/>
      <c r="I114" s="38"/>
      <c r="J114" s="38"/>
    </row>
    <row r="115" spans="1:27" hidden="1">
      <c r="A115" s="37" t="s">
        <v>104</v>
      </c>
      <c r="B115" s="38"/>
      <c r="C115" s="38"/>
      <c r="D115" s="38"/>
      <c r="E115" s="38"/>
      <c r="F115" s="38"/>
      <c r="G115" s="38"/>
      <c r="H115" s="38"/>
      <c r="I115" s="38"/>
      <c r="J115" s="38"/>
    </row>
    <row r="116" spans="1:27">
      <c r="A116" s="38" t="s">
        <v>109</v>
      </c>
      <c r="B116" s="38"/>
      <c r="C116" s="38"/>
      <c r="D116" s="38"/>
      <c r="E116" s="38"/>
      <c r="F116" s="38"/>
      <c r="G116" s="38"/>
      <c r="H116" s="38"/>
      <c r="I116" s="38"/>
      <c r="J116" s="38"/>
    </row>
    <row r="117" spans="1:27" ht="14.25" customHeight="1">
      <c r="A117" s="38"/>
      <c r="B117" s="38"/>
      <c r="C117" s="38"/>
      <c r="D117" s="38"/>
      <c r="E117" s="38"/>
      <c r="F117" s="38"/>
      <c r="G117" s="38"/>
      <c r="H117" s="38"/>
      <c r="I117" s="38"/>
      <c r="J117" s="38"/>
    </row>
    <row r="118" spans="1:27" s="60" customFormat="1" ht="20.100000000000001" customHeight="1">
      <c r="A118" s="59" t="s">
        <v>134</v>
      </c>
      <c r="AA118" s="61"/>
    </row>
    <row r="119" spans="1:27" s="60" customFormat="1" ht="20.100000000000001" customHeight="1">
      <c r="A119" s="66" t="s">
        <v>112</v>
      </c>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8"/>
      <c r="AA119" s="61"/>
    </row>
    <row r="120" spans="1:27" s="60" customFormat="1" ht="20.100000000000001" customHeight="1">
      <c r="A120" s="69"/>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1"/>
      <c r="AA120" s="61"/>
    </row>
    <row r="121" spans="1:27" ht="24.75" customHeight="1">
      <c r="A121" s="63" t="s">
        <v>113</v>
      </c>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5"/>
    </row>
    <row r="122" spans="1:27" ht="15" customHeight="1">
      <c r="A122" s="230"/>
      <c r="B122" s="231"/>
      <c r="C122" s="231"/>
      <c r="D122" s="231"/>
      <c r="E122" s="231"/>
      <c r="F122" s="231"/>
      <c r="G122" s="231"/>
      <c r="H122" s="231"/>
      <c r="I122" s="231"/>
      <c r="J122" s="231"/>
      <c r="K122" s="231"/>
      <c r="L122" s="231"/>
      <c r="M122" s="231"/>
      <c r="N122" s="231"/>
      <c r="O122" s="231"/>
      <c r="P122" s="231"/>
      <c r="Q122" s="231"/>
      <c r="R122" s="231"/>
      <c r="S122" s="231"/>
      <c r="T122" s="231"/>
      <c r="U122" s="231"/>
      <c r="V122" s="231"/>
      <c r="W122" s="231"/>
      <c r="X122" s="231"/>
      <c r="Y122" s="231"/>
      <c r="Z122" s="232"/>
    </row>
    <row r="123" spans="1:27" ht="15" customHeight="1">
      <c r="A123" s="69" t="s">
        <v>131</v>
      </c>
      <c r="B123" s="62"/>
      <c r="C123" s="62"/>
      <c r="D123" s="62"/>
      <c r="E123" s="62"/>
      <c r="F123" s="62"/>
      <c r="G123" s="62"/>
      <c r="H123" s="62"/>
      <c r="I123" s="62"/>
      <c r="J123" s="62"/>
      <c r="K123" s="62"/>
      <c r="L123" s="62"/>
      <c r="M123" s="62"/>
      <c r="N123" s="62"/>
      <c r="O123" s="62"/>
      <c r="P123" s="62"/>
      <c r="Q123" s="62"/>
      <c r="R123" s="62"/>
      <c r="S123" s="62"/>
      <c r="T123" s="62"/>
      <c r="U123" s="62"/>
      <c r="V123" s="62"/>
      <c r="W123" s="62"/>
      <c r="X123" s="62"/>
      <c r="Y123" s="62"/>
      <c r="Z123" s="72"/>
    </row>
    <row r="124" spans="1:27" ht="15" customHeight="1">
      <c r="A124" s="69" t="s">
        <v>132</v>
      </c>
      <c r="B124" s="62"/>
      <c r="C124" s="62"/>
      <c r="D124" s="62"/>
      <c r="E124" s="62"/>
      <c r="F124" s="62"/>
      <c r="G124" s="62"/>
      <c r="H124" s="62"/>
      <c r="I124" s="62"/>
      <c r="J124" s="62"/>
      <c r="K124" s="62"/>
      <c r="L124" s="62"/>
      <c r="M124" s="62"/>
      <c r="N124" s="62"/>
      <c r="O124" s="62"/>
      <c r="P124" s="62"/>
      <c r="Q124" s="62"/>
      <c r="R124" s="62"/>
      <c r="S124" s="62"/>
      <c r="T124" s="62"/>
      <c r="U124" s="62"/>
      <c r="V124" s="62"/>
      <c r="W124" s="62"/>
      <c r="X124" s="62"/>
      <c r="Y124" s="62"/>
      <c r="Z124" s="72"/>
    </row>
    <row r="125" spans="1:27" ht="15" customHeight="1">
      <c r="A125" s="69" t="s">
        <v>115</v>
      </c>
      <c r="B125" s="62"/>
      <c r="C125" s="62"/>
      <c r="D125" s="62"/>
      <c r="E125" s="62"/>
      <c r="F125" s="62"/>
      <c r="G125" s="62"/>
      <c r="H125" s="62"/>
      <c r="I125" s="62"/>
      <c r="J125" s="62"/>
      <c r="K125" s="62"/>
      <c r="L125" s="62"/>
      <c r="M125" s="62"/>
      <c r="N125" s="62"/>
      <c r="O125" s="62"/>
      <c r="P125" s="62"/>
      <c r="Q125" s="62"/>
      <c r="R125" s="62"/>
      <c r="S125" s="62"/>
      <c r="T125" s="62"/>
      <c r="U125" s="62"/>
      <c r="V125" s="62"/>
      <c r="W125" s="62"/>
      <c r="X125" s="62"/>
      <c r="Y125" s="62"/>
      <c r="Z125" s="72"/>
    </row>
    <row r="126" spans="1:27" ht="15" customHeight="1">
      <c r="A126" s="69" t="s">
        <v>133</v>
      </c>
      <c r="B126" s="62"/>
      <c r="C126" s="62"/>
      <c r="D126" s="62"/>
      <c r="E126" s="62"/>
      <c r="F126" s="62"/>
      <c r="G126" s="62"/>
      <c r="H126" s="62"/>
      <c r="I126" s="62"/>
      <c r="J126" s="62"/>
      <c r="K126" s="62"/>
      <c r="L126" s="62"/>
      <c r="M126" s="62"/>
      <c r="N126" s="62"/>
      <c r="O126" s="62"/>
      <c r="P126" s="62"/>
      <c r="Q126" s="62"/>
      <c r="R126" s="62"/>
      <c r="S126" s="62"/>
      <c r="T126" s="62"/>
      <c r="U126" s="62"/>
      <c r="V126" s="62"/>
      <c r="W126" s="62"/>
      <c r="X126" s="62"/>
      <c r="Y126" s="62"/>
      <c r="Z126" s="72"/>
    </row>
    <row r="127" spans="1:27" ht="14.25" customHeight="1">
      <c r="A127" s="69" t="s">
        <v>114</v>
      </c>
      <c r="B127" s="73"/>
      <c r="C127" s="73"/>
      <c r="D127" s="73"/>
      <c r="E127" s="73"/>
      <c r="F127" s="73"/>
      <c r="G127" s="73"/>
      <c r="H127" s="73"/>
      <c r="I127" s="73"/>
      <c r="J127" s="73"/>
      <c r="K127" s="74"/>
      <c r="L127" s="74"/>
      <c r="M127" s="74"/>
      <c r="N127" s="74"/>
      <c r="O127" s="74"/>
      <c r="P127" s="74"/>
      <c r="Q127" s="74"/>
      <c r="R127" s="74"/>
      <c r="S127" s="74"/>
      <c r="T127" s="74"/>
      <c r="U127" s="74"/>
      <c r="V127" s="74"/>
      <c r="W127" s="74"/>
      <c r="X127" s="74"/>
      <c r="Y127" s="74"/>
      <c r="Z127" s="75"/>
    </row>
    <row r="128" spans="1:27" ht="14.25" customHeight="1">
      <c r="A128" s="76"/>
      <c r="B128" s="77"/>
      <c r="C128" s="77"/>
      <c r="D128" s="77"/>
      <c r="E128" s="77"/>
      <c r="F128" s="77"/>
      <c r="G128" s="77"/>
      <c r="H128" s="77"/>
      <c r="I128" s="77"/>
      <c r="J128" s="77"/>
      <c r="K128" s="78"/>
      <c r="L128" s="78"/>
      <c r="M128" s="78"/>
      <c r="N128" s="78"/>
      <c r="O128" s="78"/>
      <c r="P128" s="78"/>
      <c r="Q128" s="78"/>
      <c r="R128" s="78"/>
      <c r="S128" s="78"/>
      <c r="T128" s="78"/>
      <c r="U128" s="78"/>
      <c r="V128" s="78"/>
      <c r="W128" s="78"/>
      <c r="X128" s="78"/>
      <c r="Y128" s="78"/>
      <c r="Z128" s="79"/>
    </row>
    <row r="129" spans="1:26" ht="14.25" customHeight="1">
      <c r="A129" s="58"/>
      <c r="B129" s="38"/>
      <c r="C129" s="38"/>
      <c r="D129" s="38"/>
      <c r="E129" s="38"/>
      <c r="F129" s="38"/>
      <c r="G129" s="38"/>
      <c r="H129" s="38"/>
      <c r="I129" s="38"/>
      <c r="J129" s="38"/>
    </row>
    <row r="130" spans="1:26">
      <c r="A130" s="58"/>
    </row>
    <row r="131" spans="1:26">
      <c r="A131" s="18" t="s">
        <v>23</v>
      </c>
      <c r="B131" s="18"/>
      <c r="C131" s="18"/>
      <c r="D131" s="18"/>
      <c r="E131" s="18"/>
      <c r="F131" s="18"/>
      <c r="G131" s="18"/>
      <c r="H131" s="18"/>
      <c r="I131" s="18"/>
      <c r="J131" s="18"/>
    </row>
    <row r="132" spans="1:26">
      <c r="A132" s="233"/>
      <c r="B132" s="234"/>
      <c r="C132" s="234"/>
      <c r="D132" s="234"/>
      <c r="E132" s="234"/>
      <c r="F132" s="234"/>
      <c r="G132" s="234"/>
      <c r="H132" s="234"/>
      <c r="I132" s="234"/>
      <c r="J132" s="234"/>
      <c r="K132" s="234"/>
      <c r="L132" s="234"/>
      <c r="M132" s="234"/>
      <c r="N132" s="234"/>
      <c r="O132" s="234"/>
      <c r="P132" s="234"/>
      <c r="Q132" s="234"/>
      <c r="R132" s="234"/>
      <c r="S132" s="234"/>
      <c r="T132" s="234"/>
      <c r="U132" s="234"/>
      <c r="V132" s="234"/>
      <c r="W132" s="234"/>
      <c r="X132" s="234"/>
      <c r="Y132" s="234"/>
      <c r="Z132" s="235"/>
    </row>
    <row r="133" spans="1:26">
      <c r="A133" s="155"/>
      <c r="B133" s="156"/>
      <c r="C133" s="156"/>
      <c r="D133" s="156"/>
      <c r="E133" s="156"/>
      <c r="F133" s="156"/>
      <c r="G133" s="156"/>
      <c r="H133" s="156"/>
      <c r="I133" s="156"/>
      <c r="J133" s="156"/>
      <c r="K133" s="156"/>
      <c r="L133" s="156"/>
      <c r="M133" s="156"/>
      <c r="N133" s="156"/>
      <c r="O133" s="156"/>
      <c r="P133" s="156"/>
      <c r="Q133" s="156"/>
      <c r="R133" s="156"/>
      <c r="S133" s="156"/>
      <c r="T133" s="156"/>
      <c r="U133" s="156"/>
      <c r="V133" s="156"/>
      <c r="W133" s="156"/>
      <c r="X133" s="156"/>
      <c r="Y133" s="156"/>
      <c r="Z133" s="157"/>
    </row>
    <row r="134" spans="1:26">
      <c r="A134" s="86"/>
      <c r="B134" s="156"/>
      <c r="C134" s="156"/>
      <c r="D134" s="86"/>
      <c r="E134" s="86"/>
      <c r="F134" s="86"/>
      <c r="G134" s="86"/>
      <c r="H134" s="86"/>
      <c r="I134" s="86"/>
      <c r="J134" s="86"/>
      <c r="K134" s="86"/>
      <c r="L134" s="86"/>
      <c r="M134" s="86"/>
      <c r="N134" s="86"/>
      <c r="O134" s="86"/>
      <c r="P134" s="86"/>
      <c r="Q134" s="86"/>
      <c r="R134" s="86"/>
      <c r="S134" s="86"/>
      <c r="T134" s="86"/>
      <c r="U134" s="86"/>
      <c r="V134" s="86"/>
      <c r="W134" s="86"/>
      <c r="X134" s="86"/>
      <c r="Y134" s="86"/>
      <c r="Z134" s="87"/>
    </row>
    <row r="135" spans="1:26">
      <c r="A135" s="86"/>
      <c r="B135" s="156"/>
      <c r="C135" s="156"/>
      <c r="D135" s="86"/>
      <c r="E135" s="86"/>
      <c r="F135" s="86"/>
      <c r="G135" s="86"/>
      <c r="H135" s="86"/>
      <c r="I135" s="86"/>
      <c r="J135" s="86"/>
      <c r="K135" s="86"/>
      <c r="L135" s="86"/>
      <c r="M135" s="86"/>
      <c r="N135" s="86"/>
      <c r="O135" s="86"/>
      <c r="P135" s="86"/>
      <c r="Q135" s="86"/>
      <c r="R135" s="86"/>
      <c r="S135" s="86"/>
      <c r="T135" s="86"/>
      <c r="U135" s="86"/>
      <c r="V135" s="86"/>
      <c r="W135" s="86"/>
      <c r="X135" s="86"/>
      <c r="Y135" s="86"/>
      <c r="Z135" s="87"/>
    </row>
    <row r="136" spans="1:26">
      <c r="A136" s="84"/>
      <c r="B136" s="226"/>
      <c r="C136" s="226"/>
      <c r="D136" s="84"/>
      <c r="E136" s="84"/>
      <c r="F136" s="84"/>
      <c r="G136" s="84"/>
      <c r="H136" s="84"/>
      <c r="I136" s="84"/>
      <c r="J136" s="84"/>
      <c r="K136" s="84"/>
      <c r="L136" s="84"/>
      <c r="M136" s="84"/>
      <c r="N136" s="84"/>
      <c r="O136" s="84"/>
      <c r="P136" s="84"/>
      <c r="Q136" s="84"/>
      <c r="R136" s="84"/>
      <c r="S136" s="84"/>
      <c r="T136" s="84"/>
      <c r="U136" s="84"/>
      <c r="V136" s="84"/>
      <c r="W136" s="84"/>
      <c r="X136" s="84"/>
      <c r="Y136" s="84"/>
      <c r="Z136" s="85"/>
    </row>
  </sheetData>
  <dataConsolidate link="1"/>
  <mergeCells count="274">
    <mergeCell ref="AB75:AC75"/>
    <mergeCell ref="AB84:AC84"/>
    <mergeCell ref="AB85:AC85"/>
    <mergeCell ref="AB76:AC76"/>
    <mergeCell ref="AB74:AC74"/>
    <mergeCell ref="K35:Q35"/>
    <mergeCell ref="R36:Z36"/>
    <mergeCell ref="R35:Z35"/>
    <mergeCell ref="Y88:Z88"/>
    <mergeCell ref="K37:Z37"/>
    <mergeCell ref="K38:Z38"/>
    <mergeCell ref="R65:Z65"/>
    <mergeCell ref="K36:Q36"/>
    <mergeCell ref="Q78:R78"/>
    <mergeCell ref="K66:Q66"/>
    <mergeCell ref="R66:Z66"/>
    <mergeCell ref="K65:Q65"/>
    <mergeCell ref="S78:T78"/>
    <mergeCell ref="K67:Z67"/>
    <mergeCell ref="K73:P73"/>
    <mergeCell ref="Q73:R73"/>
    <mergeCell ref="U75:V75"/>
    <mergeCell ref="Y73:Z73"/>
    <mergeCell ref="S76:T76"/>
    <mergeCell ref="B136:C136"/>
    <mergeCell ref="A33:J33"/>
    <mergeCell ref="A34:J34"/>
    <mergeCell ref="A35:J35"/>
    <mergeCell ref="A42:J42"/>
    <mergeCell ref="A36:J36"/>
    <mergeCell ref="A37:J37"/>
    <mergeCell ref="A41:J41"/>
    <mergeCell ref="A40:J40"/>
    <mergeCell ref="A38:J38"/>
    <mergeCell ref="A122:Z122"/>
    <mergeCell ref="A132:Z132"/>
    <mergeCell ref="K102:P102"/>
    <mergeCell ref="K103:P103"/>
    <mergeCell ref="Q102:R102"/>
    <mergeCell ref="K81:P81"/>
    <mergeCell ref="A66:J66"/>
    <mergeCell ref="B134:C134"/>
    <mergeCell ref="W75:X75"/>
    <mergeCell ref="W76:X76"/>
    <mergeCell ref="W77:X77"/>
    <mergeCell ref="B135:C135"/>
    <mergeCell ref="A61:J61"/>
    <mergeCell ref="K42:Z42"/>
    <mergeCell ref="A2:Z2"/>
    <mergeCell ref="A4:J4"/>
    <mergeCell ref="A5:J5"/>
    <mergeCell ref="L4:Z4"/>
    <mergeCell ref="L5:Z5"/>
    <mergeCell ref="K34:Z34"/>
    <mergeCell ref="K8:Z8"/>
    <mergeCell ref="K9:Z9"/>
    <mergeCell ref="K10:Z10"/>
    <mergeCell ref="K11:Z11"/>
    <mergeCell ref="K12:Z12"/>
    <mergeCell ref="K13:Z13"/>
    <mergeCell ref="K29:Z29"/>
    <mergeCell ref="K30:Z30"/>
    <mergeCell ref="K31:Z31"/>
    <mergeCell ref="K32:Z32"/>
    <mergeCell ref="A8:J8"/>
    <mergeCell ref="U76:V76"/>
    <mergeCell ref="K74:P74"/>
    <mergeCell ref="A9:J9"/>
    <mergeCell ref="A11:J11"/>
    <mergeCell ref="A32:J32"/>
    <mergeCell ref="A12:J12"/>
    <mergeCell ref="A10:J10"/>
    <mergeCell ref="A13:J13"/>
    <mergeCell ref="A70:J70"/>
    <mergeCell ref="A43:J43"/>
    <mergeCell ref="K43:Z43"/>
    <mergeCell ref="A59:J59"/>
    <mergeCell ref="A60:J60"/>
    <mergeCell ref="K70:Z70"/>
    <mergeCell ref="S73:T73"/>
    <mergeCell ref="S74:T74"/>
    <mergeCell ref="Y76:Z76"/>
    <mergeCell ref="U73:V73"/>
    <mergeCell ref="K59:Z59"/>
    <mergeCell ref="K60:Z60"/>
    <mergeCell ref="K61:Z61"/>
    <mergeCell ref="K62:Z62"/>
    <mergeCell ref="A63:J63"/>
    <mergeCell ref="A64:J64"/>
    <mergeCell ref="Y77:Z77"/>
    <mergeCell ref="Y74:Z74"/>
    <mergeCell ref="Y78:Z78"/>
    <mergeCell ref="Y75:Z75"/>
    <mergeCell ref="K14:Z14"/>
    <mergeCell ref="K15:Z15"/>
    <mergeCell ref="K20:Z20"/>
    <mergeCell ref="K21:Z21"/>
    <mergeCell ref="A14:J14"/>
    <mergeCell ref="A15:J15"/>
    <mergeCell ref="A39:J39"/>
    <mergeCell ref="K39:Z39"/>
    <mergeCell ref="A31:J31"/>
    <mergeCell ref="A29:J29"/>
    <mergeCell ref="A30:J30"/>
    <mergeCell ref="K40:Z40"/>
    <mergeCell ref="K33:Z33"/>
    <mergeCell ref="K41:Z41"/>
    <mergeCell ref="K68:Z68"/>
    <mergeCell ref="K69:Z69"/>
    <mergeCell ref="W73:X73"/>
    <mergeCell ref="W74:X74"/>
    <mergeCell ref="A62:J62"/>
    <mergeCell ref="A67:J67"/>
    <mergeCell ref="K63:Z63"/>
    <mergeCell ref="A65:J65"/>
    <mergeCell ref="A69:J69"/>
    <mergeCell ref="Q76:R76"/>
    <mergeCell ref="U74:V74"/>
    <mergeCell ref="K64:Z64"/>
    <mergeCell ref="A68:J68"/>
    <mergeCell ref="Y84:Z84"/>
    <mergeCell ref="Y80:Z80"/>
    <mergeCell ref="Y81:Z81"/>
    <mergeCell ref="Y82:Z82"/>
    <mergeCell ref="U83:V83"/>
    <mergeCell ref="U80:V80"/>
    <mergeCell ref="U81:V81"/>
    <mergeCell ref="U82:V82"/>
    <mergeCell ref="S80:T80"/>
    <mergeCell ref="W80:X80"/>
    <mergeCell ref="K82:P82"/>
    <mergeCell ref="K75:P75"/>
    <mergeCell ref="Q74:R74"/>
    <mergeCell ref="Y83:Z83"/>
    <mergeCell ref="W81:X81"/>
    <mergeCell ref="U77:V77"/>
    <mergeCell ref="S75:T75"/>
    <mergeCell ref="Q75:R75"/>
    <mergeCell ref="S83:T83"/>
    <mergeCell ref="K80:P80"/>
    <mergeCell ref="Q79:R79"/>
    <mergeCell ref="Q80:R80"/>
    <mergeCell ref="K79:P79"/>
    <mergeCell ref="Q77:R77"/>
    <mergeCell ref="S100:T100"/>
    <mergeCell ref="Q84:R84"/>
    <mergeCell ref="K83:P83"/>
    <mergeCell ref="Q83:R83"/>
    <mergeCell ref="S85:T85"/>
    <mergeCell ref="S86:T86"/>
    <mergeCell ref="S89:T89"/>
    <mergeCell ref="K91:P91"/>
    <mergeCell ref="K90:P90"/>
    <mergeCell ref="S81:T81"/>
    <mergeCell ref="S82:T82"/>
    <mergeCell ref="S79:T79"/>
    <mergeCell ref="S77:T77"/>
    <mergeCell ref="K76:P76"/>
    <mergeCell ref="K77:P77"/>
    <mergeCell ref="K94:P94"/>
    <mergeCell ref="Y87:Z87"/>
    <mergeCell ref="W84:X84"/>
    <mergeCell ref="S84:T84"/>
    <mergeCell ref="W85:X85"/>
    <mergeCell ref="K78:P78"/>
    <mergeCell ref="W87:X87"/>
    <mergeCell ref="W86:X86"/>
    <mergeCell ref="W82:X82"/>
    <mergeCell ref="W83:X83"/>
    <mergeCell ref="Q81:R81"/>
    <mergeCell ref="Q82:R82"/>
    <mergeCell ref="K87:P87"/>
    <mergeCell ref="U87:V87"/>
    <mergeCell ref="U78:V78"/>
    <mergeCell ref="U79:V79"/>
    <mergeCell ref="W79:X79"/>
    <mergeCell ref="Y79:Z79"/>
    <mergeCell ref="W78:X78"/>
    <mergeCell ref="Y89:Z89"/>
    <mergeCell ref="U84:V84"/>
    <mergeCell ref="K99:P99"/>
    <mergeCell ref="A133:Z133"/>
    <mergeCell ref="K93:P93"/>
    <mergeCell ref="Q92:R92"/>
    <mergeCell ref="Q93:R93"/>
    <mergeCell ref="A110:S110"/>
    <mergeCell ref="A106:S106"/>
    <mergeCell ref="A108:S108"/>
    <mergeCell ref="S92:T92"/>
    <mergeCell ref="S95:T95"/>
    <mergeCell ref="S94:T94"/>
    <mergeCell ref="U95:V95"/>
    <mergeCell ref="W95:X95"/>
    <mergeCell ref="A107:S107"/>
    <mergeCell ref="W98:X98"/>
    <mergeCell ref="W102:X102"/>
    <mergeCell ref="W103:X103"/>
    <mergeCell ref="Y98:Z98"/>
    <mergeCell ref="Q103:R103"/>
    <mergeCell ref="S102:T102"/>
    <mergeCell ref="Y85:Z85"/>
    <mergeCell ref="Y86:Z86"/>
    <mergeCell ref="A98:J103"/>
    <mergeCell ref="Q101:R101"/>
    <mergeCell ref="S99:T99"/>
    <mergeCell ref="W88:X88"/>
    <mergeCell ref="S101:T101"/>
    <mergeCell ref="Q98:R98"/>
    <mergeCell ref="S98:T98"/>
    <mergeCell ref="K84:P84"/>
    <mergeCell ref="Q95:R95"/>
    <mergeCell ref="Q90:R90"/>
    <mergeCell ref="Q91:R91"/>
    <mergeCell ref="Q94:R94"/>
    <mergeCell ref="Q85:R85"/>
    <mergeCell ref="Q86:R86"/>
    <mergeCell ref="Q87:R87"/>
    <mergeCell ref="K95:P95"/>
    <mergeCell ref="S93:T93"/>
    <mergeCell ref="K98:P98"/>
    <mergeCell ref="K92:P92"/>
    <mergeCell ref="S90:T90"/>
    <mergeCell ref="S91:T91"/>
    <mergeCell ref="S87:T87"/>
    <mergeCell ref="S88:T88"/>
    <mergeCell ref="U89:V89"/>
    <mergeCell ref="U92:V92"/>
    <mergeCell ref="K88:P88"/>
    <mergeCell ref="U94:V94"/>
    <mergeCell ref="K89:P89"/>
    <mergeCell ref="Q88:R88"/>
    <mergeCell ref="U85:V85"/>
    <mergeCell ref="U86:V86"/>
    <mergeCell ref="Y95:Z95"/>
    <mergeCell ref="W89:X89"/>
    <mergeCell ref="W90:X90"/>
    <mergeCell ref="Y94:Z94"/>
    <mergeCell ref="U93:V93"/>
    <mergeCell ref="W92:X92"/>
    <mergeCell ref="W93:X93"/>
    <mergeCell ref="U90:V90"/>
    <mergeCell ref="U91:V91"/>
    <mergeCell ref="W91:X91"/>
    <mergeCell ref="Y93:Z93"/>
    <mergeCell ref="Y90:Z90"/>
    <mergeCell ref="Y91:Z91"/>
    <mergeCell ref="Y92:Z92"/>
    <mergeCell ref="Q89:R89"/>
    <mergeCell ref="K86:P86"/>
    <mergeCell ref="U88:V88"/>
    <mergeCell ref="A73:J95"/>
    <mergeCell ref="AA73:AD73"/>
    <mergeCell ref="AA11:AD11"/>
    <mergeCell ref="Y102:Z102"/>
    <mergeCell ref="Y103:Z103"/>
    <mergeCell ref="U99:V99"/>
    <mergeCell ref="U100:V100"/>
    <mergeCell ref="W94:X94"/>
    <mergeCell ref="U98:V98"/>
    <mergeCell ref="K101:P101"/>
    <mergeCell ref="Q99:R99"/>
    <mergeCell ref="Q100:R100"/>
    <mergeCell ref="U102:V102"/>
    <mergeCell ref="U103:V103"/>
    <mergeCell ref="U101:V101"/>
    <mergeCell ref="W99:X99"/>
    <mergeCell ref="W100:X100"/>
    <mergeCell ref="W101:X101"/>
    <mergeCell ref="Y99:Z99"/>
    <mergeCell ref="Y100:Z100"/>
    <mergeCell ref="Y101:Z101"/>
    <mergeCell ref="S103:T103"/>
    <mergeCell ref="K100:P100"/>
    <mergeCell ref="K85:P85"/>
  </mergeCells>
  <phoneticPr fontId="1"/>
  <conditionalFormatting sqref="A45:A46">
    <cfRule type="expression" dxfId="57" priority="39">
      <formula>OR(K9="追加", K9="減数", K9="解約")</formula>
    </cfRule>
  </conditionalFormatting>
  <conditionalFormatting sqref="A46:A47">
    <cfRule type="expression" dxfId="56" priority="36">
      <formula>OR(K9="追加", K9="減数", K9="解約")</formula>
    </cfRule>
  </conditionalFormatting>
  <conditionalFormatting sqref="A47:A54">
    <cfRule type="expression" dxfId="55" priority="46">
      <formula>OR($K$8="追加", $K$8="減数", $K$8="解約", $K$8="商流変更")</formula>
    </cfRule>
  </conditionalFormatting>
  <conditionalFormatting sqref="A54:A56">
    <cfRule type="expression" dxfId="54" priority="162">
      <formula>OR(K12="追加", K12="減数", K12="解約")</formula>
    </cfRule>
  </conditionalFormatting>
  <conditionalFormatting sqref="A69">
    <cfRule type="expression" dxfId="53" priority="109" stopIfTrue="1">
      <formula>#REF!="無"</formula>
    </cfRule>
  </conditionalFormatting>
  <conditionalFormatting sqref="A70 K70">
    <cfRule type="expression" dxfId="52" priority="108">
      <formula>OR($K$69="なし", $K$69="", $K$8="")</formula>
    </cfRule>
  </conditionalFormatting>
  <conditionalFormatting sqref="A118:A120">
    <cfRule type="expression" dxfId="51" priority="84">
      <formula>K90="新規"</formula>
    </cfRule>
  </conditionalFormatting>
  <conditionalFormatting sqref="A122">
    <cfRule type="expression" dxfId="50" priority="79">
      <formula>K93="新規"</formula>
    </cfRule>
  </conditionalFormatting>
  <conditionalFormatting sqref="A123:A125">
    <cfRule type="expression" dxfId="49" priority="146">
      <formula>K92="新規"</formula>
    </cfRule>
  </conditionalFormatting>
  <conditionalFormatting sqref="A126">
    <cfRule type="expression" dxfId="48" priority="148">
      <formula>K94="新規"</formula>
    </cfRule>
  </conditionalFormatting>
  <conditionalFormatting sqref="A127:A129">
    <cfRule type="expression" dxfId="47" priority="144">
      <formula>K92="新規"</formula>
    </cfRule>
  </conditionalFormatting>
  <conditionalFormatting sqref="A130">
    <cfRule type="expression" dxfId="46" priority="142">
      <formula>K90="新規"</formula>
    </cfRule>
  </conditionalFormatting>
  <conditionalFormatting sqref="A10:J10">
    <cfRule type="expression" dxfId="45" priority="54">
      <formula>OR(K8="減数", K8="解約")</formula>
    </cfRule>
  </conditionalFormatting>
  <conditionalFormatting sqref="A39:J39">
    <cfRule type="expression" dxfId="44" priority="23">
      <formula>OR(K8="追加",K8="減数",K8="解約",K8="商流変更")</formula>
    </cfRule>
  </conditionalFormatting>
  <conditionalFormatting sqref="A40:J40">
    <cfRule type="expression" dxfId="43" priority="20" stopIfTrue="1">
      <formula>K39="有"</formula>
    </cfRule>
    <cfRule type="expression" dxfId="42" priority="9">
      <formula>OR(K8="追加",K8="減数",K8="解約",K8="商流変更")</formula>
    </cfRule>
  </conditionalFormatting>
  <conditionalFormatting sqref="A41:J41">
    <cfRule type="expression" dxfId="41" priority="4">
      <formula>OR(K8="追加",K8="減数",K8="解約",K8="商流変更")</formula>
    </cfRule>
    <cfRule type="expression" dxfId="40" priority="19" stopIfTrue="1">
      <formula>K39="無"</formula>
    </cfRule>
  </conditionalFormatting>
  <conditionalFormatting sqref="A42:J42">
    <cfRule type="expression" dxfId="39" priority="18" stopIfTrue="1">
      <formula>K39="無"</formula>
    </cfRule>
    <cfRule type="expression" dxfId="38" priority="2">
      <formula>OR(K8="追加",K8="減数",K8="解約",K8="商流変更")</formula>
    </cfRule>
  </conditionalFormatting>
  <conditionalFormatting sqref="A43:J43">
    <cfRule type="expression" dxfId="37" priority="17" stopIfTrue="1">
      <formula>K40="未実施"</formula>
    </cfRule>
    <cfRule type="expression" dxfId="36" priority="8" stopIfTrue="1">
      <formula>K39="有"</formula>
    </cfRule>
    <cfRule type="expression" dxfId="35" priority="6">
      <formula>OR(K8="追加",K8="減数",K8="解約",K8="商流変更")</formula>
    </cfRule>
  </conditionalFormatting>
  <conditionalFormatting sqref="A11:Z12">
    <cfRule type="expression" dxfId="34" priority="50">
      <formula>OR($K$8="新規", $K$8="")</formula>
    </cfRule>
  </conditionalFormatting>
  <conditionalFormatting sqref="A13:Z13">
    <cfRule type="expression" dxfId="33" priority="125">
      <formula>OR($K$8="", $K$8="新規", $K$8="商流変更", $K$8="減数", $K$8="解約")</formula>
    </cfRule>
  </conditionalFormatting>
  <conditionalFormatting sqref="A14:Z21">
    <cfRule type="expression" dxfId="32" priority="140">
      <formula>OR($K$8="減数", $K$8="解約",$K$8="追加")</formula>
    </cfRule>
  </conditionalFormatting>
  <conditionalFormatting sqref="A38:Z38">
    <cfRule type="expression" dxfId="31" priority="38">
      <formula>$K$8="解約"</formula>
    </cfRule>
  </conditionalFormatting>
  <conditionalFormatting sqref="A62:Z69">
    <cfRule type="expression" dxfId="30" priority="37">
      <formula>$K$8="解約"</formula>
    </cfRule>
  </conditionalFormatting>
  <conditionalFormatting sqref="B45:Z45">
    <cfRule type="expression" dxfId="29" priority="213">
      <formula>OR(L10="追加", L10="減数", L10="解約")</formula>
    </cfRule>
  </conditionalFormatting>
  <conditionalFormatting sqref="K10:Z10">
    <cfRule type="expression" dxfId="28" priority="55">
      <formula>OR(K8="減数", K8="解約")</formula>
    </cfRule>
  </conditionalFormatting>
  <conditionalFormatting sqref="K39:Z39">
    <cfRule type="expression" dxfId="27" priority="16">
      <formula>OR(K8="追加",K8="減数",K8="解約",K8="商流変更")</formula>
    </cfRule>
  </conditionalFormatting>
  <conditionalFormatting sqref="K40:Z40">
    <cfRule type="expression" dxfId="26" priority="15" stopIfTrue="1">
      <formula>K39="有"</formula>
    </cfRule>
    <cfRule type="expression" dxfId="25" priority="11">
      <formula>OR(K8="追加",K8="減数",K8="解約",K8="商流変更")</formula>
    </cfRule>
  </conditionalFormatting>
  <conditionalFormatting sqref="K41:Z41">
    <cfRule type="expression" dxfId="24" priority="3">
      <formula>OR(K8="追加",K8="減数",K8="解約",K8="商流変更")</formula>
    </cfRule>
    <cfRule type="expression" dxfId="23" priority="14" stopIfTrue="1">
      <formula>K39="無"</formula>
    </cfRule>
  </conditionalFormatting>
  <conditionalFormatting sqref="K42:Z42">
    <cfRule type="expression" dxfId="22" priority="13" stopIfTrue="1">
      <formula>K39="無"</formula>
    </cfRule>
    <cfRule type="expression" dxfId="21" priority="1">
      <formula>OR(K8="追加",K8="減数",K8="解約",K8="商流変更")</formula>
    </cfRule>
  </conditionalFormatting>
  <conditionalFormatting sqref="K43:Z43">
    <cfRule type="expression" dxfId="20" priority="7" stopIfTrue="1">
      <formula>K39="有"</formula>
    </cfRule>
    <cfRule type="expression" dxfId="19" priority="12" stopIfTrue="1">
      <formula>K40="未実施"</formula>
    </cfRule>
    <cfRule type="expression" dxfId="18" priority="5">
      <formula>OR(K8="追加",K8="減数",K8="解約",K8="商流変更")</formula>
    </cfRule>
  </conditionalFormatting>
  <conditionalFormatting sqref="S73:S95">
    <cfRule type="expression" dxfId="17" priority="98">
      <formula>$S$73:$S$87=""</formula>
    </cfRule>
  </conditionalFormatting>
  <conditionalFormatting sqref="S98:S103">
    <cfRule type="expression" dxfId="16" priority="73">
      <formula>$S$73:$S$87=""</formula>
    </cfRule>
  </conditionalFormatting>
  <conditionalFormatting sqref="U73:U95">
    <cfRule type="expression" dxfId="15" priority="96">
      <formula>$U$73=""</formula>
    </cfRule>
  </conditionalFormatting>
  <conditionalFormatting sqref="U98:U103">
    <cfRule type="expression" dxfId="14" priority="71">
      <formula>$U$73=""</formula>
    </cfRule>
  </conditionalFormatting>
  <conditionalFormatting sqref="U27:Y27">
    <cfRule type="expression" dxfId="13" priority="121">
      <formula>$Y$8="新規"</formula>
    </cfRule>
  </conditionalFormatting>
  <conditionalFormatting sqref="W73:W95">
    <cfRule type="expression" dxfId="12" priority="97">
      <formula>$W$73=""</formula>
    </cfRule>
  </conditionalFormatting>
  <conditionalFormatting sqref="W98:W103">
    <cfRule type="expression" dxfId="11" priority="72">
      <formula>$W$73=""</formula>
    </cfRule>
  </conditionalFormatting>
  <conditionalFormatting sqref="Y73:Y95">
    <cfRule type="expression" dxfId="10" priority="95">
      <formula>$W$73="差分"</formula>
    </cfRule>
  </conditionalFormatting>
  <conditionalFormatting sqref="Y98:Y103">
    <cfRule type="expression" dxfId="9" priority="70">
      <formula>$W$73="差分"</formula>
    </cfRule>
  </conditionalFormatting>
  <conditionalFormatting sqref="AA74:AC76">
    <cfRule type="expression" dxfId="8" priority="32">
      <formula>AA74=""</formula>
    </cfRule>
  </conditionalFormatting>
  <conditionalFormatting sqref="AA84:AC85">
    <cfRule type="expression" dxfId="7" priority="33">
      <formula>AA84=""</formula>
    </cfRule>
  </conditionalFormatting>
  <conditionalFormatting sqref="AA11:AD11">
    <cfRule type="expression" dxfId="6" priority="45">
      <formula>NOT(OR($K$8="商流変更", $K$8="解約"))</formula>
    </cfRule>
  </conditionalFormatting>
  <dataValidations count="6">
    <dataValidation type="list" allowBlank="1" showInputMessage="1" showErrorMessage="1" sqref="K104:K105" xr:uid="{00000000-0002-0000-0000-000008000000}">
      <formula1>"■"</formula1>
    </dataValidation>
    <dataValidation type="custom" showInputMessage="1" showErrorMessage="1" sqref="S104:T105" xr:uid="{00000000-0002-0000-0000-000003000000}">
      <formula1>K$74:K$87="■"</formula1>
    </dataValidation>
    <dataValidation type="list" allowBlank="1" showInputMessage="1" showErrorMessage="1" sqref="K41:Z41" xr:uid="{1025F24B-4716-4CFF-9FD8-6ED9A76D804B}">
      <formula1>"Zoom, SB C&amp;S, その他"</formula1>
    </dataValidation>
    <dataValidation imeMode="disabled" allowBlank="1" showInputMessage="1" showErrorMessage="1" sqref="K61:Z61 K66:Z68 S74:Z95 K31:Z31 K36:Z38" xr:uid="{D9D51732-4C05-4CB3-8898-7B241990E800}"/>
    <dataValidation type="list" allowBlank="1" showInputMessage="1" showErrorMessage="1" sqref="K69:Z69" xr:uid="{727DC8FC-C845-46D4-A8F2-C4A57492E872}">
      <formula1>"なし, あり"</formula1>
    </dataValidation>
    <dataValidation type="list" allowBlank="1" showInputMessage="1" showErrorMessage="1" sqref="K8:Z8" xr:uid="{DEA33C89-2022-4FBB-A7C7-711EFFA0ED3E}">
      <formula1>"新規, 追加, 減数, 解約, 商流変更"</formula1>
    </dataValidation>
  </dataValidations>
  <hyperlinks>
    <hyperlink ref="L4" r:id="rId1" xr:uid="{FDBA42EE-E217-40C0-BACB-624312199973}"/>
    <hyperlink ref="L5" r:id="rId2" display="https://zoom.us/jp-jp/terms.html" xr:uid="{D3EA3F94-F9F2-4D96-9AEE-1D282F70FCFB}"/>
    <hyperlink ref="L5:Z5" r:id="rId3" display="https://explore.zoom.us/ja/eula-terms-of-service/" xr:uid="{6C0653E8-2FFC-4497-9B7D-85BBB31EAB93}"/>
  </hyperlinks>
  <pageMargins left="0.7" right="0.7" top="0.75" bottom="0.75" header="0.3" footer="0.3"/>
  <pageSetup paperSize="9" scale="15" orientation="portrait" r:id="rId4"/>
  <ignoredErrors>
    <ignoredError sqref="R74 Q75:R83" unlockedFormula="1"/>
  </ignoredErrors>
  <drawing r:id="rId5"/>
  <legacyDrawing r:id="rId6"/>
  <mc:AlternateContent xmlns:mc="http://schemas.openxmlformats.org/markup-compatibility/2006">
    <mc:Choice Requires="x14">
      <controls>
        <mc:AlternateContent xmlns:mc="http://schemas.openxmlformats.org/markup-compatibility/2006">
          <mc:Choice Requires="x14">
            <control shapeId="9232" r:id="rId7" name="Check Box 16">
              <controlPr defaultSize="0" autoFill="0" autoLine="0" autoPict="0">
                <anchor moveWithCells="1">
                  <from>
                    <xdr:col>10</xdr:col>
                    <xdr:colOff>171450</xdr:colOff>
                    <xdr:row>4</xdr:row>
                    <xdr:rowOff>38100</xdr:rowOff>
                  </from>
                  <to>
                    <xdr:col>10</xdr:col>
                    <xdr:colOff>495300</xdr:colOff>
                    <xdr:row>4</xdr:row>
                    <xdr:rowOff>247650</xdr:rowOff>
                  </to>
                </anchor>
              </controlPr>
            </control>
          </mc:Choice>
        </mc:AlternateContent>
        <mc:AlternateContent xmlns:mc="http://schemas.openxmlformats.org/markup-compatibility/2006">
          <mc:Choice Requires="x14">
            <control shapeId="9233" r:id="rId8" name="Check Box 17">
              <controlPr defaultSize="0" autoFill="0" autoLine="0" autoPict="0">
                <anchor moveWithCells="1">
                  <from>
                    <xdr:col>10</xdr:col>
                    <xdr:colOff>171450</xdr:colOff>
                    <xdr:row>2</xdr:row>
                    <xdr:rowOff>238125</xdr:rowOff>
                  </from>
                  <to>
                    <xdr:col>10</xdr:col>
                    <xdr:colOff>504825</xdr:colOff>
                    <xdr:row>3</xdr:row>
                    <xdr:rowOff>295275</xdr:rowOff>
                  </to>
                </anchor>
              </controlPr>
            </control>
          </mc:Choice>
        </mc:AlternateContent>
        <mc:AlternateContent xmlns:mc="http://schemas.openxmlformats.org/markup-compatibility/2006">
          <mc:Choice Requires="x14">
            <control shapeId="9235" r:id="rId9" name="Check Box 19">
              <controlPr defaultSize="0" autoFill="0" autoLine="0" autoPict="0">
                <anchor moveWithCells="1">
                  <from>
                    <xdr:col>0</xdr:col>
                    <xdr:colOff>142875</xdr:colOff>
                    <xdr:row>120</xdr:row>
                    <xdr:rowOff>0</xdr:rowOff>
                  </from>
                  <to>
                    <xdr:col>1</xdr:col>
                    <xdr:colOff>57150</xdr:colOff>
                    <xdr:row>121</xdr:row>
                    <xdr:rowOff>0</xdr:rowOff>
                  </to>
                </anchor>
              </controlPr>
            </control>
          </mc:Choice>
        </mc:AlternateContent>
        <mc:AlternateContent xmlns:mc="http://schemas.openxmlformats.org/markup-compatibility/2006">
          <mc:Choice Requires="x14">
            <control shapeId="9238" r:id="rId10" name="Check Box 22">
              <controlPr defaultSize="0" autoFill="0" autoLine="0" autoPict="0">
                <anchor moveWithCells="1">
                  <from>
                    <xdr:col>10</xdr:col>
                    <xdr:colOff>0</xdr:colOff>
                    <xdr:row>13</xdr:row>
                    <xdr:rowOff>66675</xdr:rowOff>
                  </from>
                  <to>
                    <xdr:col>10</xdr:col>
                    <xdr:colOff>200025</xdr:colOff>
                    <xdr:row>13</xdr:row>
                    <xdr:rowOff>266700</xdr:rowOff>
                  </to>
                </anchor>
              </controlPr>
            </control>
          </mc:Choice>
        </mc:AlternateContent>
        <mc:AlternateContent xmlns:mc="http://schemas.openxmlformats.org/markup-compatibility/2006">
          <mc:Choice Requires="x14">
            <control shapeId="9239" r:id="rId11" name="Check Box 23">
              <controlPr defaultSize="0" autoFill="0" autoLine="0" autoPict="0">
                <anchor moveWithCells="1">
                  <from>
                    <xdr:col>9</xdr:col>
                    <xdr:colOff>342900</xdr:colOff>
                    <xdr:row>14</xdr:row>
                    <xdr:rowOff>66675</xdr:rowOff>
                  </from>
                  <to>
                    <xdr:col>10</xdr:col>
                    <xdr:colOff>209550</xdr:colOff>
                    <xdr:row>14</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7000000}">
          <x14:formula1>
            <xm:f>※データ!$P$2:$P$3</xm:f>
          </x14:formula1>
          <xm:sqref>K39:Z39</xm:sqref>
        </x14:dataValidation>
        <x14:dataValidation type="list" showInputMessage="1" showErrorMessage="1" xr:uid="{66D3BB41-7271-4772-BD17-2DF49CB0AA72}">
          <x14:formula1>
            <xm:f>※データ!$Q$2:$Q$3</xm:f>
          </x14:formula1>
          <xm:sqref>K40:Z40</xm:sqref>
        </x14:dataValidation>
        <x14:dataValidation type="list" allowBlank="1" showInputMessage="1" showErrorMessage="1" error="1日開通以外は、指定できません。" xr:uid="{C63B2FAC-99F9-4D63-9C26-2D069C8370F9}">
          <x14:formula1>
            <xm:f>※データ!$O$2:$O$33</xm:f>
          </x14:formula1>
          <xm:sqref>K10:Z10</xm:sqref>
        </x14:dataValidation>
        <x14:dataValidation type="list" allowBlank="1" showInputMessage="1" showErrorMessage="1" xr:uid="{3AFE18C7-AEBB-40E5-A5B4-F06BF7042C33}">
          <x14:formula1>
            <xm:f>※データ!$L$3:$L$86</xm:f>
          </x14:formula1>
          <xm:sqref>K75:P83</xm:sqref>
        </x14:dataValidation>
        <x14:dataValidation type="list" allowBlank="1" showInputMessage="1" showErrorMessage="1" xr:uid="{994008D8-09B2-442B-B0F7-60DD6418240E}">
          <x14:formula1>
            <xm:f>※データ!$A$3:$A$63</xm:f>
          </x14:formula1>
          <xm:sqref>K74:P74 K84:P95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1E8C9-3C05-45D9-BB0B-A772845E4B78}">
  <dimension ref="A1"/>
  <sheetViews>
    <sheetView showGridLines="0" workbookViewId="0">
      <selection activeCell="B8" sqref="B8"/>
    </sheetView>
  </sheetViews>
  <sheetFormatPr defaultRowHeight="13.5"/>
  <sheetData/>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37C56-87BF-407E-9C95-98355880B6EF}">
  <dimension ref="A1:D5"/>
  <sheetViews>
    <sheetView showGridLines="0" zoomScale="70" zoomScaleNormal="70" workbookViewId="0">
      <selection activeCell="B2" sqref="B2"/>
    </sheetView>
  </sheetViews>
  <sheetFormatPr defaultColWidth="9" defaultRowHeight="18.75"/>
  <cols>
    <col min="1" max="1" width="5.875" style="10" customWidth="1"/>
    <col min="2" max="2" width="100.125" style="10" customWidth="1"/>
    <col min="3" max="3" width="81" style="10" customWidth="1"/>
    <col min="4" max="16384" width="9" style="10"/>
  </cols>
  <sheetData>
    <row r="1" spans="1:4">
      <c r="A1" s="83" t="s">
        <v>122</v>
      </c>
    </row>
    <row r="3" spans="1:4" ht="254.25" customHeight="1">
      <c r="A3" s="52" t="s">
        <v>99</v>
      </c>
      <c r="B3" s="50"/>
      <c r="C3" s="51" t="s">
        <v>103</v>
      </c>
      <c r="D3" s="49"/>
    </row>
    <row r="4" spans="1:4" ht="246.75" customHeight="1">
      <c r="A4" s="52" t="s">
        <v>100</v>
      </c>
      <c r="B4" s="50"/>
      <c r="C4" s="50" t="s">
        <v>101</v>
      </c>
    </row>
    <row r="5" spans="1:4" ht="246.75" customHeight="1">
      <c r="A5" s="52" t="s">
        <v>102</v>
      </c>
      <c r="B5" s="50"/>
      <c r="C5" s="51" t="s">
        <v>135</v>
      </c>
    </row>
  </sheetData>
  <phoneticPr fontId="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FF00"/>
  </sheetPr>
  <dimension ref="A1:L73"/>
  <sheetViews>
    <sheetView showGridLines="0" view="pageBreakPreview" zoomScale="85" zoomScaleNormal="100" zoomScaleSheetLayoutView="85" workbookViewId="0">
      <selection activeCell="C9" sqref="C9:E9"/>
    </sheetView>
  </sheetViews>
  <sheetFormatPr defaultColWidth="9" defaultRowHeight="14.25"/>
  <cols>
    <col min="1" max="1" width="22.875" style="1" customWidth="1"/>
    <col min="2" max="2" width="31.125" style="1" customWidth="1"/>
    <col min="3" max="3" width="23.25" style="1" customWidth="1"/>
    <col min="4" max="4" width="19.375" style="1" customWidth="1"/>
    <col min="5" max="5" width="16.125" style="1" customWidth="1"/>
    <col min="6" max="6" width="20.875" style="1" customWidth="1"/>
    <col min="7" max="7" width="16.375" style="1" customWidth="1"/>
    <col min="8" max="9" width="9" style="1"/>
    <col min="10" max="10" width="20.5" style="1" hidden="1" customWidth="1"/>
    <col min="11" max="16384" width="9" style="1"/>
  </cols>
  <sheetData>
    <row r="1" spans="2:8" ht="35.25" customHeight="1">
      <c r="C1" s="284" t="s">
        <v>19</v>
      </c>
      <c r="D1" s="284"/>
      <c r="E1" s="284"/>
      <c r="F1" s="284"/>
    </row>
    <row r="3" spans="2:8" ht="20.25">
      <c r="B3" s="47" t="s">
        <v>38</v>
      </c>
    </row>
    <row r="4" spans="2:8" ht="20.25">
      <c r="B4" s="48"/>
    </row>
    <row r="5" spans="2:8" ht="20.25">
      <c r="B5" s="47" t="s">
        <v>20</v>
      </c>
    </row>
    <row r="6" spans="2:8" ht="15">
      <c r="B6" s="2"/>
    </row>
    <row r="7" spans="2:8">
      <c r="B7" s="1" t="s">
        <v>35</v>
      </c>
      <c r="C7" s="1" t="str">
        <f>IF(申込書!K8="新規","New",IF(申込書!K8="追加","Add",IF(申込書!K8="減数","Decrease",IF(申込書!K8="解約","Cancel"))))</f>
        <v>New</v>
      </c>
    </row>
    <row r="8" spans="2:8">
      <c r="B8" s="1" t="s">
        <v>7</v>
      </c>
      <c r="C8" s="286" t="str">
        <f>IF(ISNUMBER(申込書!K10),申込書!K10,"")</f>
        <v/>
      </c>
      <c r="D8" s="286"/>
      <c r="E8" s="286"/>
    </row>
    <row r="9" spans="2:8" ht="18.75">
      <c r="B9" s="10" t="s">
        <v>36</v>
      </c>
      <c r="C9" s="264" t="str">
        <f>IF(申込書!K69="有","Yes(DIS35%)",IF(COUNTIF(J30:J53,"*Edu*")&gt;0,"No(Edu:Dis15％)","No(Dis25％)"))</f>
        <v>No(Dis25％)</v>
      </c>
      <c r="D9" s="264"/>
      <c r="E9" s="264"/>
    </row>
    <row r="10" spans="2:8" ht="18.75">
      <c r="B10" s="10" t="s">
        <v>50</v>
      </c>
      <c r="C10" s="285" t="str">
        <f>IF(ISTEXT(申込書!K70),申込書!K70,"")</f>
        <v/>
      </c>
      <c r="D10" s="285"/>
      <c r="E10" s="285"/>
    </row>
    <row r="11" spans="2:8" ht="18.75" hidden="1">
      <c r="B11" s="10" t="s">
        <v>37</v>
      </c>
      <c r="C11" s="264" t="str">
        <f>IF(申込書!K41="有","Yes","No")</f>
        <v>No</v>
      </c>
      <c r="D11" s="264"/>
      <c r="E11" s="264"/>
    </row>
    <row r="12" spans="2:8" ht="18.75" hidden="1">
      <c r="B12" s="57" t="s">
        <v>110</v>
      </c>
      <c r="C12" s="264" t="str">
        <f>IF(ISTEXT(申込書!#REF!),申込書!#REF!,"")</f>
        <v/>
      </c>
      <c r="D12" s="264"/>
      <c r="E12" s="264"/>
    </row>
    <row r="13" spans="2:8" ht="18.75">
      <c r="B13" s="10" t="s">
        <v>98</v>
      </c>
      <c r="C13" s="16">
        <f>IF(申込書!K8="新規", 申込書!K42, 申込書!K12)</f>
        <v>0</v>
      </c>
      <c r="D13" s="16"/>
      <c r="E13" s="16"/>
    </row>
    <row r="15" spans="2:8" ht="15.75">
      <c r="B15" s="9" t="s">
        <v>5</v>
      </c>
      <c r="E15" s="9"/>
    </row>
    <row r="16" spans="2:8">
      <c r="B16" s="3" t="s">
        <v>3</v>
      </c>
      <c r="C16" s="287" t="str">
        <f>IF(ISTEXT(申込書!K31),申込書!K31,"")</f>
        <v/>
      </c>
      <c r="D16" s="288"/>
      <c r="E16" s="288"/>
      <c r="F16" s="288"/>
      <c r="G16" s="288"/>
      <c r="H16" s="289"/>
    </row>
    <row r="17" spans="1:12">
      <c r="B17" s="4" t="s">
        <v>2</v>
      </c>
      <c r="C17" s="263" t="str">
        <f>IF(申込書!K36="","",CONCATENATE(申込書!K36,"　",申込書!R36))</f>
        <v/>
      </c>
      <c r="D17" s="264"/>
      <c r="E17" s="264"/>
      <c r="F17" s="264"/>
      <c r="G17" s="264"/>
      <c r="H17" s="265"/>
    </row>
    <row r="18" spans="1:12">
      <c r="B18" s="4" t="s">
        <v>1</v>
      </c>
      <c r="C18" s="263" t="str">
        <f>IF(ISTEXT(申込書!K37),申込書!K37,"")</f>
        <v/>
      </c>
      <c r="D18" s="264"/>
      <c r="E18" s="264"/>
      <c r="F18" s="264"/>
      <c r="G18" s="264"/>
      <c r="H18" s="265"/>
    </row>
    <row r="19" spans="1:12">
      <c r="B19" s="5" t="s">
        <v>4</v>
      </c>
      <c r="C19" s="11" t="s">
        <v>40</v>
      </c>
      <c r="D19" s="39" t="str">
        <f>RIGHT(D20,9)</f>
        <v/>
      </c>
      <c r="E19" s="267"/>
      <c r="F19" s="267"/>
      <c r="G19" s="267"/>
      <c r="H19" s="268"/>
    </row>
    <row r="20" spans="1:12">
      <c r="D20" s="41" t="str">
        <f>SUBSTITUTE(申込書!K38,"-","")</f>
        <v/>
      </c>
    </row>
    <row r="21" spans="1:12">
      <c r="F21" s="290"/>
      <c r="G21" s="290"/>
      <c r="H21" s="290"/>
    </row>
    <row r="22" spans="1:12" ht="15.75">
      <c r="B22" s="9" t="s">
        <v>39</v>
      </c>
      <c r="F22" s="291"/>
      <c r="G22" s="291"/>
      <c r="H22" s="291"/>
    </row>
    <row r="23" spans="1:12">
      <c r="B23" s="3" t="s">
        <v>3</v>
      </c>
      <c r="C23" s="287" t="str">
        <f>IF(ISTEXT(申込書!K61),申込書!K61,"")</f>
        <v/>
      </c>
      <c r="D23" s="288"/>
      <c r="E23" s="288"/>
      <c r="F23" s="288"/>
      <c r="G23" s="288"/>
      <c r="H23" s="289"/>
    </row>
    <row r="24" spans="1:12">
      <c r="B24" s="4" t="s">
        <v>2</v>
      </c>
      <c r="C24" s="263" t="str">
        <f>IF(申込書!K66="","",CONCATENATE(申込書!K66,"　",申込書!R66))</f>
        <v/>
      </c>
      <c r="D24" s="264"/>
      <c r="E24" s="264"/>
      <c r="F24" s="264"/>
      <c r="G24" s="264"/>
      <c r="H24" s="265"/>
    </row>
    <row r="25" spans="1:12">
      <c r="B25" s="4" t="s">
        <v>1</v>
      </c>
      <c r="C25" s="263" t="str">
        <f>IF(ISTEXT(申込書!K67),申込書!K67,"")</f>
        <v/>
      </c>
      <c r="D25" s="264"/>
      <c r="E25" s="264"/>
      <c r="F25" s="264"/>
      <c r="G25" s="264"/>
      <c r="H25" s="265"/>
    </row>
    <row r="26" spans="1:12">
      <c r="B26" s="5" t="s">
        <v>4</v>
      </c>
      <c r="C26" s="11" t="s">
        <v>40</v>
      </c>
      <c r="D26" s="39" t="str">
        <f>RIGHT(D27,9)</f>
        <v/>
      </c>
      <c r="E26" s="267"/>
      <c r="F26" s="267"/>
      <c r="G26" s="267"/>
      <c r="H26" s="268"/>
    </row>
    <row r="27" spans="1:12">
      <c r="D27" s="41" t="str">
        <f>SUBSTITUTE(申込書!K68,"-","")</f>
        <v/>
      </c>
    </row>
    <row r="28" spans="1:12">
      <c r="A28" s="41"/>
    </row>
    <row r="29" spans="1:12" ht="15">
      <c r="A29" s="97" t="s">
        <v>89</v>
      </c>
      <c r="B29" s="283" t="s">
        <v>15</v>
      </c>
      <c r="C29" s="283"/>
      <c r="D29" s="6" t="s">
        <v>16</v>
      </c>
      <c r="E29" s="6" t="s">
        <v>108</v>
      </c>
      <c r="F29" s="6" t="s">
        <v>17</v>
      </c>
      <c r="G29" s="283" t="s">
        <v>18</v>
      </c>
      <c r="H29" s="283"/>
      <c r="I29" s="42"/>
      <c r="J29" s="46" t="s">
        <v>89</v>
      </c>
      <c r="K29" s="91" t="s">
        <v>137</v>
      </c>
      <c r="L29" s="91" t="s">
        <v>138</v>
      </c>
    </row>
    <row r="30" spans="1:12" ht="14.25" customHeight="1">
      <c r="A30" s="98" t="str">
        <f>IF(ISTEXT(申込書!Q74),申込書!Q74,"")</f>
        <v/>
      </c>
      <c r="B30" s="254" t="str">
        <f>IF(J30="", "", VLOOKUP(J30,※データ!D$3:L$107,2,FALSE))</f>
        <v/>
      </c>
      <c r="C30" s="255"/>
      <c r="D30" s="7"/>
      <c r="E30" s="7">
        <f>IF(申込書!$K$8="新規",申込書!Y74,申込書!W74)</f>
        <v>0</v>
      </c>
      <c r="F30" s="8" t="str">
        <f>IF(J30="", "", VLOOKUP(J30,※データ!D$3:H$107,4,FALSE))</f>
        <v/>
      </c>
      <c r="G30" s="256" t="str">
        <f>IF(J30="","", SUM(E30*F30))</f>
        <v/>
      </c>
      <c r="H30" s="256"/>
      <c r="I30" s="43"/>
      <c r="J30" s="44" t="str">
        <f>IF(ISTEXT(申込書!Q74),申込書!Q74,"")</f>
        <v/>
      </c>
      <c r="K30" s="91" t="str">
        <f>IF(J30="", "", VLOOKUP(J30,※データ!D$3:L$107,3,FALSE))</f>
        <v/>
      </c>
      <c r="L30" s="91" t="str">
        <f>IF(J30="","",SUM(K30*E30))</f>
        <v/>
      </c>
    </row>
    <row r="31" spans="1:12" ht="14.25" hidden="1" customHeight="1">
      <c r="A31" s="98" t="str">
        <f>IF(ISTEXT(申込書!H75),申込書!H75,"")</f>
        <v/>
      </c>
      <c r="B31" s="254" t="str">
        <f>IF(J31="", "", VLOOKUP(J31,※データ!D$3:L$107,2,FALSE))</f>
        <v/>
      </c>
      <c r="C31" s="255"/>
      <c r="D31" s="7"/>
      <c r="E31" s="7">
        <f>IF(申込書!K9="新規",申込書!Y75,申込書!W75)</f>
        <v>0</v>
      </c>
      <c r="F31" s="8" t="str">
        <f>IF(J31="", "", VLOOKUP(J31,※データ!D$3:H$107,4,FALSE))</f>
        <v/>
      </c>
      <c r="G31" s="256" t="str">
        <f t="shared" ref="G31:G53" si="0">IF(J31="","", SUM(E31*F31))</f>
        <v/>
      </c>
      <c r="H31" s="256"/>
      <c r="I31" s="43"/>
      <c r="J31" s="44" t="str">
        <f>IF(ISTEXT(申込書!Q75),申込書!Q75,"")</f>
        <v/>
      </c>
      <c r="K31" s="91"/>
      <c r="L31" s="91"/>
    </row>
    <row r="32" spans="1:12" ht="14.25" hidden="1" customHeight="1">
      <c r="A32" s="98" t="str">
        <f>IF(ISTEXT(申込書!H76),申込書!H76,"")</f>
        <v/>
      </c>
      <c r="B32" s="254" t="str">
        <f>IF(J32="", "", VLOOKUP(J32,※データ!D$3:L$107,2,FALSE))</f>
        <v/>
      </c>
      <c r="C32" s="255"/>
      <c r="D32" s="7"/>
      <c r="E32" s="7">
        <f>IF(申込書!K10="新規",申込書!Y76,申込書!W76)</f>
        <v>0</v>
      </c>
      <c r="F32" s="8" t="str">
        <f>IF(J32="", "", VLOOKUP(J32,※データ!D$3:H$107,4,FALSE))</f>
        <v/>
      </c>
      <c r="G32" s="256" t="str">
        <f t="shared" si="0"/>
        <v/>
      </c>
      <c r="H32" s="256"/>
      <c r="I32" s="43"/>
      <c r="J32" s="44" t="str">
        <f>IF(ISTEXT(申込書!Q76),申込書!Q76,"")</f>
        <v/>
      </c>
      <c r="K32" s="91"/>
      <c r="L32" s="91"/>
    </row>
    <row r="33" spans="1:12" ht="14.25" hidden="1" customHeight="1">
      <c r="A33" s="98" t="str">
        <f>IF(ISTEXT(申込書!H77),申込書!H77,"")</f>
        <v/>
      </c>
      <c r="B33" s="254" t="str">
        <f>IF(J33="", "", VLOOKUP(J33,※データ!D$3:L$107,2,FALSE))</f>
        <v/>
      </c>
      <c r="C33" s="255"/>
      <c r="D33" s="7"/>
      <c r="E33" s="7">
        <f>IF(申込書!K11="新規",申込書!Y77,申込書!W77)</f>
        <v>0</v>
      </c>
      <c r="F33" s="8" t="str">
        <f>IF(J33="", "", VLOOKUP(J33,※データ!D$3:H$107,4,FALSE))</f>
        <v/>
      </c>
      <c r="G33" s="256" t="str">
        <f t="shared" si="0"/>
        <v/>
      </c>
      <c r="H33" s="256"/>
      <c r="I33" s="43"/>
      <c r="J33" s="44" t="str">
        <f>IF(ISTEXT(申込書!Q77),申込書!Q77,"")</f>
        <v/>
      </c>
      <c r="K33" s="91"/>
      <c r="L33" s="91"/>
    </row>
    <row r="34" spans="1:12" ht="14.25" hidden="1" customHeight="1">
      <c r="A34" s="98" t="str">
        <f>IF(ISTEXT(申込書!H78),申込書!H78,"")</f>
        <v/>
      </c>
      <c r="B34" s="254" t="str">
        <f>IF(J34="", "", VLOOKUP(J34,※データ!D$3:L$107,2,FALSE))</f>
        <v/>
      </c>
      <c r="C34" s="255"/>
      <c r="D34" s="7"/>
      <c r="E34" s="7">
        <f>IF(申込書!K12="新規",申込書!Y78,申込書!W78)</f>
        <v>0</v>
      </c>
      <c r="F34" s="8" t="str">
        <f>IF(J34="", "", VLOOKUP(J34,※データ!D$3:H$107,4,FALSE))</f>
        <v/>
      </c>
      <c r="G34" s="256" t="str">
        <f t="shared" si="0"/>
        <v/>
      </c>
      <c r="H34" s="256"/>
      <c r="I34" s="43"/>
      <c r="J34" s="44" t="str">
        <f>IF(ISTEXT(申込書!Q78),申込書!Q78,"")</f>
        <v/>
      </c>
      <c r="K34" s="91"/>
      <c r="L34" s="91"/>
    </row>
    <row r="35" spans="1:12" ht="14.25" hidden="1" customHeight="1">
      <c r="A35" s="98" t="str">
        <f>IF(ISTEXT(申込書!H79),申込書!H79,"")</f>
        <v/>
      </c>
      <c r="B35" s="254" t="str">
        <f>IF(J35="", "", VLOOKUP(J35,※データ!D$3:L$107,2,FALSE))</f>
        <v/>
      </c>
      <c r="C35" s="255"/>
      <c r="D35" s="7"/>
      <c r="E35" s="7">
        <f>IF(申込書!K13="新規",申込書!Y79,申込書!W79)</f>
        <v>0</v>
      </c>
      <c r="F35" s="8" t="str">
        <f>IF(J35="", "", VLOOKUP(J35,※データ!D$3:H$107,4,FALSE))</f>
        <v/>
      </c>
      <c r="G35" s="256" t="str">
        <f t="shared" si="0"/>
        <v/>
      </c>
      <c r="H35" s="256"/>
      <c r="I35" s="43"/>
      <c r="J35" s="44" t="str">
        <f>IF(ISTEXT(申込書!Q79),申込書!Q79,"")</f>
        <v/>
      </c>
      <c r="K35" s="91"/>
      <c r="L35" s="91"/>
    </row>
    <row r="36" spans="1:12" ht="14.25" hidden="1" customHeight="1">
      <c r="A36" s="98" t="str">
        <f>IF(ISTEXT(申込書!H80),申込書!H80,"")</f>
        <v/>
      </c>
      <c r="B36" s="254" t="str">
        <f>IF(J36="", "", VLOOKUP(J36,※データ!D$3:L$107,2,FALSE))</f>
        <v/>
      </c>
      <c r="C36" s="255"/>
      <c r="D36" s="7"/>
      <c r="E36" s="7">
        <f>IF(申込書!K27="新規",申込書!Y80,申込書!W80)</f>
        <v>0</v>
      </c>
      <c r="F36" s="8" t="str">
        <f>IF(J36="", "", VLOOKUP(J36,※データ!D$3:H$107,4,FALSE))</f>
        <v/>
      </c>
      <c r="G36" s="256" t="str">
        <f t="shared" si="0"/>
        <v/>
      </c>
      <c r="H36" s="256"/>
      <c r="I36" s="43"/>
      <c r="J36" s="44" t="str">
        <f>IF(ISTEXT(申込書!Q80),申込書!Q80,"")</f>
        <v/>
      </c>
      <c r="K36" s="91"/>
      <c r="L36" s="91"/>
    </row>
    <row r="37" spans="1:12" ht="14.25" hidden="1" customHeight="1">
      <c r="A37" s="98" t="str">
        <f>IF(ISTEXT(申込書!H81),申込書!H81,"")</f>
        <v/>
      </c>
      <c r="B37" s="254" t="str">
        <f>IF(J37="", "", VLOOKUP(J37,※データ!D$3:L$107,2,FALSE))</f>
        <v/>
      </c>
      <c r="C37" s="255"/>
      <c r="D37" s="7"/>
      <c r="E37" s="7">
        <f>IF(申込書!K28="新規",申込書!Y81,申込書!W81)</f>
        <v>0</v>
      </c>
      <c r="F37" s="8" t="str">
        <f>IF(J37="", "", VLOOKUP(J37,※データ!D$3:H$107,4,FALSE))</f>
        <v/>
      </c>
      <c r="G37" s="256" t="str">
        <f t="shared" si="0"/>
        <v/>
      </c>
      <c r="H37" s="256"/>
      <c r="I37" s="43"/>
      <c r="J37" s="44" t="str">
        <f>IF(ISTEXT(申込書!Q81),申込書!Q81,"")</f>
        <v/>
      </c>
      <c r="K37" s="91"/>
      <c r="L37" s="91"/>
    </row>
    <row r="38" spans="1:12" ht="14.25" hidden="1" customHeight="1">
      <c r="A38" s="98" t="str">
        <f>IF(ISTEXT(申込書!H82),申込書!H82,"")</f>
        <v/>
      </c>
      <c r="B38" s="254" t="str">
        <f>IF(J38="", "", VLOOKUP(J38,※データ!D$3:L$107,2,FALSE))</f>
        <v/>
      </c>
      <c r="C38" s="255"/>
      <c r="D38" s="7"/>
      <c r="E38" s="7">
        <f>IF(申込書!K29="新規",申込書!Y82,申込書!W82)</f>
        <v>0</v>
      </c>
      <c r="F38" s="8" t="str">
        <f>IF(J38="", "", VLOOKUP(J38,※データ!D$3:H$107,4,FALSE))</f>
        <v/>
      </c>
      <c r="G38" s="256" t="str">
        <f t="shared" si="0"/>
        <v/>
      </c>
      <c r="H38" s="256"/>
      <c r="I38" s="43"/>
      <c r="J38" s="44" t="str">
        <f>IF(ISTEXT(申込書!Q82),申込書!Q82,"")</f>
        <v/>
      </c>
      <c r="K38" s="91"/>
      <c r="L38" s="91"/>
    </row>
    <row r="39" spans="1:12" ht="15" hidden="1" customHeight="1" thickBot="1">
      <c r="A39" s="98" t="str">
        <f>IF(ISTEXT(申込書!H83),申込書!H83,"")</f>
        <v/>
      </c>
      <c r="B39" s="260" t="str">
        <f>IF(J39="", "", VLOOKUP(J39,※データ!D$3:L$107,2,FALSE))</f>
        <v/>
      </c>
      <c r="C39" s="261"/>
      <c r="D39" s="55"/>
      <c r="E39" s="7">
        <f>IF(申込書!K30="新規",申込書!Y83,申込書!W83)</f>
        <v>0</v>
      </c>
      <c r="F39" s="56" t="str">
        <f>IF(J39="", "", VLOOKUP(J39,※データ!D$3:H$107,4,FALSE))</f>
        <v/>
      </c>
      <c r="G39" s="259" t="str">
        <f t="shared" si="0"/>
        <v/>
      </c>
      <c r="H39" s="259"/>
      <c r="I39" s="43"/>
      <c r="J39" s="44" t="str">
        <f>IF(ISTEXT(申込書!Q83),申込書!Q83,"")</f>
        <v/>
      </c>
      <c r="K39" s="91"/>
      <c r="L39" s="91"/>
    </row>
    <row r="40" spans="1:12" ht="14.25" customHeight="1">
      <c r="A40" s="98" t="str">
        <f>IF(ISTEXT(申込書!Q84),申込書!Q84,"")</f>
        <v/>
      </c>
      <c r="B40" s="281" t="str">
        <f>IF(J40="", "", VLOOKUP(J40,※データ!D$3:L$107,2,FALSE))</f>
        <v/>
      </c>
      <c r="C40" s="282"/>
      <c r="D40" s="53"/>
      <c r="E40" s="7">
        <f>IF(申込書!$K$8="新規",申込書!Y84,申込書!W84)</f>
        <v>0</v>
      </c>
      <c r="F40" s="54" t="str">
        <f>IF(J40="", "", VLOOKUP(J40,※データ!D$3:H$107,4,FALSE))</f>
        <v/>
      </c>
      <c r="G40" s="266" t="str">
        <f t="shared" si="0"/>
        <v/>
      </c>
      <c r="H40" s="266"/>
      <c r="I40" s="43"/>
      <c r="J40" s="44" t="str">
        <f>IF(ISTEXT(申込書!Q84),申込書!Q84,"")</f>
        <v/>
      </c>
      <c r="K40" s="91" t="str">
        <f>IF(J40="", "", VLOOKUP(J40,※データ!D$3:L$107,3,FALSE))</f>
        <v/>
      </c>
      <c r="L40" s="91" t="str">
        <f t="shared" ref="L40:L52" si="1">IF(J40="","",SUM(K40*E40))</f>
        <v/>
      </c>
    </row>
    <row r="41" spans="1:12" ht="14.25" customHeight="1">
      <c r="A41" s="98" t="str">
        <f>IF(ISTEXT(申込書!Q85),申込書!Q85,"")</f>
        <v/>
      </c>
      <c r="B41" s="254" t="str">
        <f>IF(J41="", "", VLOOKUP(J41,※データ!D$3:L$107,2,FALSE))</f>
        <v/>
      </c>
      <c r="C41" s="255"/>
      <c r="D41" s="40"/>
      <c r="E41" s="7">
        <f>IF(申込書!$K$8="新規",申込書!Y85,申込書!W85)</f>
        <v>0</v>
      </c>
      <c r="F41" s="8" t="str">
        <f>IF(J41="", "", VLOOKUP(J41,※データ!D$3:H$107,4,FALSE))</f>
        <v/>
      </c>
      <c r="G41" s="256" t="str">
        <f t="shared" si="0"/>
        <v/>
      </c>
      <c r="H41" s="256"/>
      <c r="I41" s="43"/>
      <c r="J41" s="44" t="str">
        <f>IF(ISTEXT(申込書!Q85),申込書!Q85,"")</f>
        <v/>
      </c>
      <c r="K41" s="91" t="str">
        <f>IF(J41="", "", VLOOKUP(J41,※データ!D$3:L$107,3,FALSE))</f>
        <v/>
      </c>
      <c r="L41" s="91" t="str">
        <f t="shared" si="1"/>
        <v/>
      </c>
    </row>
    <row r="42" spans="1:12" ht="14.25" customHeight="1">
      <c r="A42" s="98" t="str">
        <f>IF(ISTEXT(申込書!Q86),申込書!Q86,"")</f>
        <v/>
      </c>
      <c r="B42" s="254" t="str">
        <f>IF(J42="", "", VLOOKUP(J42,※データ!D$3:L$107,2,FALSE))</f>
        <v/>
      </c>
      <c r="C42" s="255"/>
      <c r="D42" s="40"/>
      <c r="E42" s="7">
        <f>IF(申込書!$K$8="新規",申込書!Y86,申込書!W86)</f>
        <v>0</v>
      </c>
      <c r="F42" s="8" t="str">
        <f>IF(J42="", "", VLOOKUP(J42,※データ!D$3:H$107,4,FALSE))</f>
        <v/>
      </c>
      <c r="G42" s="256" t="str">
        <f t="shared" si="0"/>
        <v/>
      </c>
      <c r="H42" s="256"/>
      <c r="I42" s="43"/>
      <c r="J42" s="44" t="str">
        <f>IF(ISTEXT(申込書!Q86),申込書!Q86,"")</f>
        <v/>
      </c>
      <c r="K42" s="91" t="str">
        <f>IF(J42="", "", VLOOKUP(J42,※データ!D$3:L$107,3,FALSE))</f>
        <v/>
      </c>
      <c r="L42" s="91" t="str">
        <f t="shared" si="1"/>
        <v/>
      </c>
    </row>
    <row r="43" spans="1:12" ht="14.25" customHeight="1">
      <c r="A43" s="98" t="str">
        <f>IF(ISTEXT(申込書!Q87),申込書!Q87,"")</f>
        <v/>
      </c>
      <c r="B43" s="254" t="str">
        <f>IF(J43="", "", VLOOKUP(J43,※データ!D$3:L$107,2,FALSE))</f>
        <v/>
      </c>
      <c r="C43" s="255"/>
      <c r="D43" s="40"/>
      <c r="E43" s="7">
        <f>IF(申込書!$K$8="新規",申込書!Y87,申込書!W87)</f>
        <v>0</v>
      </c>
      <c r="F43" s="8" t="str">
        <f>IF(J43="", "", VLOOKUP(J43,※データ!D$3:H$107,4,FALSE))</f>
        <v/>
      </c>
      <c r="G43" s="256" t="str">
        <f t="shared" si="0"/>
        <v/>
      </c>
      <c r="H43" s="256"/>
      <c r="I43" s="43"/>
      <c r="J43" s="44" t="str">
        <f>IF(ISTEXT(申込書!Q87),申込書!Q87,"")</f>
        <v/>
      </c>
      <c r="K43" s="91" t="str">
        <f>IF(J43="", "", VLOOKUP(J43,※データ!D$3:L$107,3,FALSE))</f>
        <v/>
      </c>
      <c r="L43" s="91" t="str">
        <f t="shared" si="1"/>
        <v/>
      </c>
    </row>
    <row r="44" spans="1:12" ht="14.25" customHeight="1">
      <c r="A44" s="98" t="str">
        <f>IF(ISTEXT(申込書!Q88),申込書!Q88,"")</f>
        <v/>
      </c>
      <c r="B44" s="254" t="str">
        <f>IF(J44="", "", VLOOKUP(J44,※データ!D$3:L$107,2,FALSE))</f>
        <v/>
      </c>
      <c r="C44" s="255"/>
      <c r="D44" s="40"/>
      <c r="E44" s="7">
        <f>IF(申込書!$K$8="新規",申込書!Y88,申込書!W88)</f>
        <v>0</v>
      </c>
      <c r="F44" s="8" t="str">
        <f>IF(J44="", "", VLOOKUP(J44,※データ!D$3:H$107,4,FALSE))</f>
        <v/>
      </c>
      <c r="G44" s="256" t="str">
        <f>IF(J44="","", SUM(E44*F44))</f>
        <v/>
      </c>
      <c r="H44" s="256"/>
      <c r="I44" s="43"/>
      <c r="J44" s="44" t="str">
        <f>IF(ISTEXT(申込書!Q88),申込書!Q88,"")</f>
        <v/>
      </c>
      <c r="K44" s="91" t="str">
        <f>IF(J44="", "", VLOOKUP(J44,※データ!D$3:L$107,3,FALSE))</f>
        <v/>
      </c>
      <c r="L44" s="91" t="str">
        <f t="shared" si="1"/>
        <v/>
      </c>
    </row>
    <row r="45" spans="1:12" ht="14.25" customHeight="1">
      <c r="A45" s="98" t="str">
        <f>IF(ISTEXT(申込書!Q89),申込書!Q89,"")</f>
        <v/>
      </c>
      <c r="B45" s="254" t="str">
        <f>IF(J45="", "", VLOOKUP(J45,※データ!D$3:L$107,2,FALSE))</f>
        <v/>
      </c>
      <c r="C45" s="255"/>
      <c r="D45" s="40"/>
      <c r="E45" s="7">
        <f>IF(申込書!$K$8="新規",申込書!Y89,申込書!W89)</f>
        <v>0</v>
      </c>
      <c r="F45" s="8" t="str">
        <f>IF(J45="", "", VLOOKUP(J45,※データ!D$3:H$107,4,FALSE))</f>
        <v/>
      </c>
      <c r="G45" s="256" t="str">
        <f t="shared" si="0"/>
        <v/>
      </c>
      <c r="H45" s="256"/>
      <c r="I45" s="43"/>
      <c r="J45" s="44" t="str">
        <f>IF(ISTEXT(申込書!Q89),申込書!Q89,"")</f>
        <v/>
      </c>
      <c r="K45" s="91" t="str">
        <f>IF(J45="", "", VLOOKUP(J45,※データ!D$3:L$107,3,FALSE))</f>
        <v/>
      </c>
      <c r="L45" s="91" t="str">
        <f t="shared" si="1"/>
        <v/>
      </c>
    </row>
    <row r="46" spans="1:12" ht="14.25" customHeight="1">
      <c r="A46" s="98" t="str">
        <f>IF(ISTEXT(申込書!Q90),申込書!Q90,"")</f>
        <v/>
      </c>
      <c r="B46" s="254" t="str">
        <f>IF(J46="", "", VLOOKUP(J46,※データ!D$3:L$107,2,FALSE))</f>
        <v/>
      </c>
      <c r="C46" s="255"/>
      <c r="D46" s="40"/>
      <c r="E46" s="7">
        <f>IF(申込書!$K$8="新規",申込書!Y90,申込書!W90)</f>
        <v>0</v>
      </c>
      <c r="F46" s="8" t="str">
        <f>IF(J46="", "", VLOOKUP(J46,※データ!D$3:H$107,4,FALSE))</f>
        <v/>
      </c>
      <c r="G46" s="256" t="str">
        <f t="shared" si="0"/>
        <v/>
      </c>
      <c r="H46" s="256"/>
      <c r="I46" s="43"/>
      <c r="J46" s="44" t="str">
        <f>IF(ISTEXT(申込書!Q90),申込書!Q90,"")</f>
        <v/>
      </c>
      <c r="K46" s="91" t="str">
        <f>IF(J46="", "", VLOOKUP(J46,※データ!D$3:L$107,3,FALSE))</f>
        <v/>
      </c>
      <c r="L46" s="91" t="str">
        <f t="shared" si="1"/>
        <v/>
      </c>
    </row>
    <row r="47" spans="1:12" ht="14.25" customHeight="1">
      <c r="A47" s="98" t="str">
        <f>IF(ISTEXT(申込書!Q91),申込書!Q91,"")</f>
        <v/>
      </c>
      <c r="B47" s="254" t="str">
        <f>IF(J47="", "", VLOOKUP(J47,※データ!D$3:L$107,2,FALSE))</f>
        <v/>
      </c>
      <c r="C47" s="255"/>
      <c r="D47" s="40"/>
      <c r="E47" s="7">
        <f>IF(申込書!$K$8="新規",申込書!Y91,申込書!W91)</f>
        <v>0</v>
      </c>
      <c r="F47" s="8" t="str">
        <f>IF(J47="", "", VLOOKUP(J47,※データ!D$3:H$107,4,FALSE))</f>
        <v/>
      </c>
      <c r="G47" s="256" t="str">
        <f t="shared" si="0"/>
        <v/>
      </c>
      <c r="H47" s="256"/>
      <c r="I47" s="43"/>
      <c r="J47" s="44" t="str">
        <f>IF(ISTEXT(申込書!Q91),申込書!Q91,"")</f>
        <v/>
      </c>
      <c r="K47" s="91" t="str">
        <f>IF(J47="", "", VLOOKUP(J47,※データ!D$3:L$107,3,FALSE))</f>
        <v/>
      </c>
      <c r="L47" s="91" t="str">
        <f t="shared" si="1"/>
        <v/>
      </c>
    </row>
    <row r="48" spans="1:12" ht="14.25" customHeight="1">
      <c r="A48" s="98" t="str">
        <f>IF(ISTEXT(申込書!Q92),申込書!Q92,"")</f>
        <v/>
      </c>
      <c r="B48" s="254" t="str">
        <f>IF(J48="", "", VLOOKUP(J48,※データ!D$3:L$107,2,FALSE))</f>
        <v/>
      </c>
      <c r="C48" s="255"/>
      <c r="D48" s="40"/>
      <c r="E48" s="7">
        <f>IF(申込書!$K$8="新規",申込書!Y92,申込書!W92)</f>
        <v>0</v>
      </c>
      <c r="F48" s="8" t="str">
        <f>IF(J48="", "", VLOOKUP(J48,※データ!D$3:H$107,4,FALSE))</f>
        <v/>
      </c>
      <c r="G48" s="256" t="str">
        <f t="shared" si="0"/>
        <v/>
      </c>
      <c r="H48" s="256"/>
      <c r="I48" s="43"/>
      <c r="J48" s="44" t="str">
        <f>IF(ISTEXT(申込書!Q92),申込書!Q92,"")</f>
        <v/>
      </c>
      <c r="K48" s="91" t="str">
        <f>IF(J48="", "", VLOOKUP(J48,※データ!D$3:L$107,3,FALSE))</f>
        <v/>
      </c>
      <c r="L48" s="91" t="str">
        <f t="shared" si="1"/>
        <v/>
      </c>
    </row>
    <row r="49" spans="1:12" ht="14.25" customHeight="1">
      <c r="A49" s="98" t="str">
        <f>IF(ISTEXT(申込書!Q93),申込書!Q93,"")</f>
        <v/>
      </c>
      <c r="B49" s="254" t="str">
        <f>IF(J49="", "", VLOOKUP(J49,※データ!D$3:L$107,2,FALSE))</f>
        <v/>
      </c>
      <c r="C49" s="255"/>
      <c r="D49" s="40"/>
      <c r="E49" s="7">
        <f>IF(申込書!$K$8="新規",申込書!Y93,申込書!W93)</f>
        <v>0</v>
      </c>
      <c r="F49" s="8" t="str">
        <f>IF(J49="", "", VLOOKUP(J49,※データ!D$3:H$107,4,FALSE))</f>
        <v/>
      </c>
      <c r="G49" s="256" t="str">
        <f t="shared" si="0"/>
        <v/>
      </c>
      <c r="H49" s="256"/>
      <c r="I49" s="43"/>
      <c r="J49" s="44" t="str">
        <f>IF(ISTEXT(申込書!Q93),申込書!Q93,"")</f>
        <v/>
      </c>
      <c r="K49" s="91" t="str">
        <f>IF(J49="", "", VLOOKUP(J49,※データ!D$3:L$107,3,FALSE))</f>
        <v/>
      </c>
      <c r="L49" s="91" t="str">
        <f t="shared" si="1"/>
        <v/>
      </c>
    </row>
    <row r="50" spans="1:12" ht="14.25" customHeight="1">
      <c r="A50" s="98" t="str">
        <f>IF(ISTEXT(申込書!Q94),申込書!Q94,"")</f>
        <v/>
      </c>
      <c r="B50" s="254" t="str">
        <f>IF(J50="", "", VLOOKUP(J50,※データ!D$3:L$107,2,FALSE))</f>
        <v/>
      </c>
      <c r="C50" s="255"/>
      <c r="D50" s="40"/>
      <c r="E50" s="7">
        <f>IF(申込書!$K$8="新規",申込書!Y94,申込書!W94)</f>
        <v>0</v>
      </c>
      <c r="F50" s="8" t="str">
        <f>IF(J50="", "", VLOOKUP(J50,※データ!D$3:H$107,4,FALSE))</f>
        <v/>
      </c>
      <c r="G50" s="256" t="str">
        <f t="shared" si="0"/>
        <v/>
      </c>
      <c r="H50" s="256"/>
      <c r="I50" s="43"/>
      <c r="J50" s="44" t="str">
        <f>IF(ISTEXT(申込書!Q94),申込書!Q94,"")</f>
        <v/>
      </c>
      <c r="K50" s="91" t="str">
        <f>IF(J50="", "", VLOOKUP(J50,※データ!D$3:L$107,3,FALSE))</f>
        <v/>
      </c>
      <c r="L50" s="91" t="str">
        <f t="shared" si="1"/>
        <v/>
      </c>
    </row>
    <row r="51" spans="1:12" ht="14.25" customHeight="1">
      <c r="A51" s="98" t="str">
        <f>IF(ISTEXT(申込書!Q95),申込書!Q95,"")</f>
        <v/>
      </c>
      <c r="B51" s="254" t="str">
        <f>IF(J51="", "", VLOOKUP(J51,※データ!D$3:L$107,2,FALSE))</f>
        <v/>
      </c>
      <c r="C51" s="255"/>
      <c r="D51" s="40"/>
      <c r="E51" s="7">
        <f>IF(申込書!$K$8="新規",申込書!Y95,申込書!W95)</f>
        <v>0</v>
      </c>
      <c r="F51" s="8" t="str">
        <f>IF(J51="", "", VLOOKUP(J51,※データ!D$3:H$107,4,FALSE))</f>
        <v/>
      </c>
      <c r="G51" s="256" t="str">
        <f t="shared" si="0"/>
        <v/>
      </c>
      <c r="H51" s="256"/>
      <c r="I51" s="43"/>
      <c r="J51" s="44" t="str">
        <f>IF(ISTEXT(申込書!Q95),申込書!Q95,"")</f>
        <v/>
      </c>
      <c r="K51" s="91" t="str">
        <f>IF(J51="", "", VLOOKUP(J51,※データ!D$3:L$107,3,FALSE))</f>
        <v/>
      </c>
      <c r="L51" s="91" t="str">
        <f t="shared" si="1"/>
        <v/>
      </c>
    </row>
    <row r="52" spans="1:12" ht="14.25" customHeight="1">
      <c r="A52" s="98" t="str">
        <f>IF(ISTEXT(申込書!Q96),申込書!Q96,"")</f>
        <v/>
      </c>
      <c r="B52" s="254" t="str">
        <f>IF(J52="", "", VLOOKUP(J52,※データ!D$3:L$107,2,FALSE))</f>
        <v/>
      </c>
      <c r="C52" s="255"/>
      <c r="D52" s="40"/>
      <c r="E52" s="7">
        <f>IF(申込書!$K$8="新規",申込書!Y96,申込書!W96)</f>
        <v>0</v>
      </c>
      <c r="F52" s="8" t="str">
        <f>IF(J52="", "", VLOOKUP(J52,※データ!D$3:H$107,4,FALSE))</f>
        <v/>
      </c>
      <c r="G52" s="256" t="str">
        <f t="shared" si="0"/>
        <v/>
      </c>
      <c r="H52" s="256"/>
      <c r="I52" s="43"/>
      <c r="J52" s="44" t="str">
        <f>IF(ISTEXT(申込書!Q96),申込書!Q96,"")</f>
        <v/>
      </c>
      <c r="K52" s="91" t="str">
        <f>IF(J52="", "", VLOOKUP(J52,※データ!D$3:L$107,3,FALSE))</f>
        <v/>
      </c>
      <c r="L52" s="91" t="str">
        <f t="shared" si="1"/>
        <v/>
      </c>
    </row>
    <row r="53" spans="1:12" ht="14.25" hidden="1" customHeight="1">
      <c r="A53" s="96"/>
      <c r="B53" s="254" t="str">
        <f>IF(J53="", "", VLOOKUP(J53,※データ!D$3:L$107,2,FALSE))</f>
        <v/>
      </c>
      <c r="C53" s="255"/>
      <c r="D53" s="40"/>
      <c r="E53" s="7">
        <f>IF(申込書!$K$8="新規",申込書!Y104,申込書!W104)</f>
        <v>0</v>
      </c>
      <c r="F53" s="8" t="str">
        <f>IF(J53="", "", VLOOKUP(J53,※データ!D$3:H$107,4,FALSE))</f>
        <v/>
      </c>
      <c r="G53" s="256" t="str">
        <f t="shared" si="0"/>
        <v/>
      </c>
      <c r="H53" s="256"/>
      <c r="I53" s="43"/>
      <c r="J53" s="44" t="str">
        <f>IF(ISTEXT(申込書!Q104),申込書!Q104,"")</f>
        <v/>
      </c>
    </row>
    <row r="56" spans="1:12" ht="15">
      <c r="B56" s="2" t="s">
        <v>22</v>
      </c>
    </row>
    <row r="57" spans="1:12">
      <c r="B57" s="275" t="str">
        <f>IF(ISTEXT(申込書!A132),申込書!A132,"")</f>
        <v/>
      </c>
      <c r="C57" s="276"/>
      <c r="D57" s="276"/>
      <c r="E57" s="276"/>
      <c r="F57" s="276"/>
      <c r="G57" s="276"/>
      <c r="H57" s="277"/>
    </row>
    <row r="58" spans="1:12">
      <c r="B58" s="278"/>
      <c r="C58" s="279"/>
      <c r="D58" s="279"/>
      <c r="E58" s="279"/>
      <c r="F58" s="279"/>
      <c r="G58" s="279"/>
      <c r="H58" s="280"/>
    </row>
    <row r="59" spans="1:12" ht="14.25" customHeight="1">
      <c r="B59" s="272" t="str">
        <f>IF(COUNTIF(B30, "*Site*"), CONCATENATE(B61,B60,C61,C60,D61,D60), "")</f>
        <v/>
      </c>
      <c r="C59" s="273"/>
      <c r="D59" s="273"/>
      <c r="E59" s="273"/>
      <c r="F59" s="273"/>
      <c r="G59" s="273"/>
      <c r="H59" s="274"/>
    </row>
    <row r="60" spans="1:12">
      <c r="B60" s="91" t="str">
        <f>IF(申込書!AB72="","", 申込書!AB72)</f>
        <v/>
      </c>
      <c r="C60" s="91" t="str">
        <f>IF(申込書!AB73="","", 申込書!AB73)</f>
        <v/>
      </c>
      <c r="D60" s="91" t="str">
        <f>IF(申込書!AB74="","", 申込書!AB74)</f>
        <v/>
      </c>
      <c r="E60" s="91"/>
      <c r="F60" s="91"/>
      <c r="G60" s="91"/>
      <c r="H60" s="91"/>
    </row>
    <row r="61" spans="1:12" ht="18.75">
      <c r="B61" s="91" t="s">
        <v>123</v>
      </c>
      <c r="C61" s="91" t="s">
        <v>124</v>
      </c>
      <c r="D61" s="91" t="s">
        <v>125</v>
      </c>
      <c r="E61" s="94"/>
      <c r="F61" s="94"/>
      <c r="G61" s="94"/>
      <c r="H61" s="94"/>
    </row>
    <row r="63" spans="1:12" ht="15.75">
      <c r="B63" s="9" t="s">
        <v>0</v>
      </c>
    </row>
    <row r="64" spans="1:12">
      <c r="B64" s="12" t="s">
        <v>3</v>
      </c>
      <c r="C64" s="269" t="s">
        <v>38</v>
      </c>
      <c r="D64" s="270"/>
      <c r="E64" s="270"/>
      <c r="F64" s="270"/>
      <c r="G64" s="270"/>
      <c r="H64" s="271"/>
    </row>
    <row r="65" spans="2:8" ht="18.75">
      <c r="B65" s="13" t="s">
        <v>2</v>
      </c>
      <c r="C65" s="262" t="s">
        <v>51</v>
      </c>
      <c r="D65" s="262"/>
      <c r="E65" s="262"/>
      <c r="F65" s="262"/>
      <c r="G65" s="262"/>
      <c r="H65" s="253"/>
    </row>
    <row r="66" spans="2:8" ht="18.75">
      <c r="B66" s="13" t="s">
        <v>1</v>
      </c>
      <c r="C66" s="253" t="s">
        <v>52</v>
      </c>
      <c r="D66" s="253"/>
      <c r="E66" s="253"/>
      <c r="F66" s="253"/>
      <c r="G66" s="253"/>
      <c r="H66" s="253"/>
    </row>
    <row r="67" spans="2:8" ht="18.75">
      <c r="B67" s="14" t="s">
        <v>4</v>
      </c>
      <c r="C67" s="257" t="s">
        <v>53</v>
      </c>
      <c r="D67" s="257"/>
      <c r="E67" s="257"/>
      <c r="F67" s="257"/>
      <c r="G67" s="257"/>
      <c r="H67" s="258"/>
    </row>
    <row r="70" spans="2:8" ht="18.75">
      <c r="B70" s="1" t="s">
        <v>8</v>
      </c>
      <c r="C70" s="1" t="s">
        <v>34</v>
      </c>
      <c r="E70" s="10" t="s">
        <v>33</v>
      </c>
    </row>
    <row r="71" spans="2:8">
      <c r="B71" s="1" t="s">
        <v>9</v>
      </c>
      <c r="C71" s="1" t="s">
        <v>34</v>
      </c>
      <c r="E71" s="1" t="s">
        <v>13</v>
      </c>
    </row>
    <row r="72" spans="2:8">
      <c r="B72" s="1" t="s">
        <v>10</v>
      </c>
      <c r="C72" s="1" t="s">
        <v>11</v>
      </c>
      <c r="E72" s="1" t="s">
        <v>14</v>
      </c>
    </row>
    <row r="73" spans="2:8" ht="18.75">
      <c r="B73" s="1" t="s">
        <v>12</v>
      </c>
      <c r="C73" s="10" t="s">
        <v>33</v>
      </c>
      <c r="D73" s="10"/>
      <c r="E73" s="1" t="s">
        <v>6</v>
      </c>
    </row>
  </sheetData>
  <mergeCells count="73">
    <mergeCell ref="C11:E11"/>
    <mergeCell ref="C12:E12"/>
    <mergeCell ref="G29:H29"/>
    <mergeCell ref="C1:F1"/>
    <mergeCell ref="B29:C29"/>
    <mergeCell ref="C10:E10"/>
    <mergeCell ref="C8:E8"/>
    <mergeCell ref="C9:E9"/>
    <mergeCell ref="C18:H18"/>
    <mergeCell ref="C16:H16"/>
    <mergeCell ref="C17:H17"/>
    <mergeCell ref="C23:H23"/>
    <mergeCell ref="C24:H24"/>
    <mergeCell ref="E19:H19"/>
    <mergeCell ref="F21:H21"/>
    <mergeCell ref="F22:H22"/>
    <mergeCell ref="C64:H64"/>
    <mergeCell ref="B42:C42"/>
    <mergeCell ref="B43:C43"/>
    <mergeCell ref="G32:H32"/>
    <mergeCell ref="G44:H44"/>
    <mergeCell ref="G45:H45"/>
    <mergeCell ref="G46:H46"/>
    <mergeCell ref="G50:H50"/>
    <mergeCell ref="G51:H51"/>
    <mergeCell ref="B59:H59"/>
    <mergeCell ref="B57:H57"/>
    <mergeCell ref="B58:H58"/>
    <mergeCell ref="B32:C32"/>
    <mergeCell ref="B52:C52"/>
    <mergeCell ref="B40:C40"/>
    <mergeCell ref="C25:H25"/>
    <mergeCell ref="G40:H40"/>
    <mergeCell ref="G41:H41"/>
    <mergeCell ref="G42:H42"/>
    <mergeCell ref="G43:H43"/>
    <mergeCell ref="E26:H26"/>
    <mergeCell ref="G30:H30"/>
    <mergeCell ref="G31:H31"/>
    <mergeCell ref="B30:C30"/>
    <mergeCell ref="B31:C31"/>
    <mergeCell ref="C67:H67"/>
    <mergeCell ref="B35:C35"/>
    <mergeCell ref="G36:H36"/>
    <mergeCell ref="G37:H37"/>
    <mergeCell ref="G38:H38"/>
    <mergeCell ref="G39:H39"/>
    <mergeCell ref="B36:C36"/>
    <mergeCell ref="B37:C37"/>
    <mergeCell ref="B38:C38"/>
    <mergeCell ref="B39:C39"/>
    <mergeCell ref="G35:H35"/>
    <mergeCell ref="B47:C47"/>
    <mergeCell ref="B48:C48"/>
    <mergeCell ref="B41:C41"/>
    <mergeCell ref="B44:C44"/>
    <mergeCell ref="C65:H65"/>
    <mergeCell ref="C66:H66"/>
    <mergeCell ref="B33:C33"/>
    <mergeCell ref="G33:H33"/>
    <mergeCell ref="B34:C34"/>
    <mergeCell ref="G34:H34"/>
    <mergeCell ref="B53:C53"/>
    <mergeCell ref="B49:C49"/>
    <mergeCell ref="G47:H47"/>
    <mergeCell ref="G48:H48"/>
    <mergeCell ref="G49:H49"/>
    <mergeCell ref="B45:C45"/>
    <mergeCell ref="B46:C46"/>
    <mergeCell ref="B50:C50"/>
    <mergeCell ref="G52:H52"/>
    <mergeCell ref="G53:H53"/>
    <mergeCell ref="B51:C51"/>
  </mergeCells>
  <phoneticPr fontId="1"/>
  <conditionalFormatting sqref="A30:C53">
    <cfRule type="containsBlanks" dxfId="5" priority="28">
      <formula>LEN(TRIM(A30))=0</formula>
    </cfRule>
  </conditionalFormatting>
  <conditionalFormatting sqref="C5">
    <cfRule type="expression" dxfId="4" priority="31">
      <formula>C5=""</formula>
    </cfRule>
  </conditionalFormatting>
  <conditionalFormatting sqref="D30:D53">
    <cfRule type="expression" dxfId="3" priority="4">
      <formula>B30=""</formula>
    </cfRule>
  </conditionalFormatting>
  <conditionalFormatting sqref="E30:E53">
    <cfRule type="cellIs" dxfId="2" priority="2" operator="lessThanOrEqual">
      <formula>0</formula>
    </cfRule>
  </conditionalFormatting>
  <conditionalFormatting sqref="E30:H53">
    <cfRule type="containsBlanks" dxfId="1" priority="3">
      <formula>LEN(TRIM(E30))=0</formula>
    </cfRule>
  </conditionalFormatting>
  <conditionalFormatting sqref="J30">
    <cfRule type="expression" dxfId="0" priority="42">
      <formula>$B30:$H53=""</formula>
    </cfRule>
  </conditionalFormatting>
  <pageMargins left="0.7" right="0.7" top="0.75" bottom="0.75" header="0.3" footer="0.3"/>
  <pageSetup paperSize="9"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9347B-0F92-4F46-8B70-379912356FE5}">
  <dimension ref="A1:B8"/>
  <sheetViews>
    <sheetView workbookViewId="0">
      <selection activeCell="B9" sqref="B9"/>
    </sheetView>
  </sheetViews>
  <sheetFormatPr defaultRowHeight="13.5"/>
  <cols>
    <col min="1" max="1" width="10.5" bestFit="1" customWidth="1"/>
    <col min="2" max="2" width="39.625" customWidth="1"/>
  </cols>
  <sheetData>
    <row r="1" spans="1:2">
      <c r="A1" t="s">
        <v>126</v>
      </c>
    </row>
    <row r="2" spans="1:2">
      <c r="A2" s="45">
        <v>43976</v>
      </c>
      <c r="B2" t="s">
        <v>127</v>
      </c>
    </row>
    <row r="3" spans="1:2">
      <c r="B3" t="s">
        <v>128</v>
      </c>
    </row>
    <row r="4" spans="1:2">
      <c r="B4" t="s">
        <v>129</v>
      </c>
    </row>
    <row r="5" spans="1:2">
      <c r="B5" t="s">
        <v>130</v>
      </c>
    </row>
    <row r="6" spans="1:2">
      <c r="A6" s="45">
        <v>44403</v>
      </c>
      <c r="B6" t="s">
        <v>141</v>
      </c>
    </row>
    <row r="7" spans="1:2">
      <c r="B7" t="s">
        <v>142</v>
      </c>
    </row>
    <row r="8" spans="1:2">
      <c r="B8" t="s">
        <v>143</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16547-A43C-49CB-A5E2-311417D946E9}">
  <sheetPr codeName="Sheet4"/>
  <dimension ref="A1:Q107"/>
  <sheetViews>
    <sheetView topLeftCell="R1" workbookViewId="0">
      <selection activeCell="Q1" sqref="A1:Q1048576"/>
    </sheetView>
  </sheetViews>
  <sheetFormatPr defaultRowHeight="13.5"/>
  <cols>
    <col min="1" max="1" width="26.875" style="108" hidden="1" customWidth="1"/>
    <col min="2" max="2" width="27.625" style="108" hidden="1" customWidth="1"/>
    <col min="3" max="3" width="24.75" style="108" hidden="1" customWidth="1"/>
    <col min="4" max="4" width="21.25" style="108" hidden="1" customWidth="1"/>
    <col min="5" max="5" width="36.875" style="108" hidden="1" customWidth="1"/>
    <col min="6" max="6" width="18.375" style="108" hidden="1" customWidth="1"/>
    <col min="7" max="7" width="14.625" style="108" hidden="1" customWidth="1"/>
    <col min="8" max="8" width="12.75" style="108" hidden="1" customWidth="1"/>
    <col min="9" max="10" width="8.75" style="108" hidden="1" customWidth="1"/>
    <col min="11" max="11" width="0.125" style="108" hidden="1" customWidth="1"/>
    <col min="12" max="12" width="54.5" hidden="1" customWidth="1"/>
    <col min="13" max="13" width="14" hidden="1" customWidth="1"/>
    <col min="14" max="14" width="8.75" hidden="1" customWidth="1"/>
    <col min="15" max="15" width="10.5" hidden="1" customWidth="1"/>
    <col min="16" max="17" width="8.75" hidden="1" customWidth="1"/>
  </cols>
  <sheetData>
    <row r="1" spans="1:17" ht="14.25">
      <c r="G1" s="109">
        <v>0.25</v>
      </c>
      <c r="H1" s="109">
        <v>0.35</v>
      </c>
      <c r="O1" t="s">
        <v>334</v>
      </c>
      <c r="P1" t="s">
        <v>330</v>
      </c>
      <c r="Q1" t="s">
        <v>331</v>
      </c>
    </row>
    <row r="2" spans="1:17">
      <c r="A2" s="110" t="s">
        <v>86</v>
      </c>
      <c r="B2" s="110" t="s">
        <v>87</v>
      </c>
      <c r="C2" s="111" t="s">
        <v>55</v>
      </c>
      <c r="D2" s="111" t="s">
        <v>56</v>
      </c>
      <c r="E2" s="111" t="s">
        <v>57</v>
      </c>
      <c r="F2" s="111" t="s">
        <v>58</v>
      </c>
      <c r="G2" s="111" t="s">
        <v>59</v>
      </c>
      <c r="H2" s="111" t="s">
        <v>60</v>
      </c>
      <c r="I2" s="111" t="s">
        <v>61</v>
      </c>
      <c r="J2" s="111" t="s">
        <v>62</v>
      </c>
      <c r="K2" s="111" t="s">
        <v>63</v>
      </c>
      <c r="L2" s="17" t="s">
        <v>86</v>
      </c>
      <c r="M2" s="17" t="s">
        <v>87</v>
      </c>
      <c r="N2" s="111"/>
      <c r="O2" s="45">
        <v>45658</v>
      </c>
      <c r="P2" t="s">
        <v>332</v>
      </c>
      <c r="Q2" t="s">
        <v>333</v>
      </c>
    </row>
    <row r="3" spans="1:17">
      <c r="A3" t="s">
        <v>173</v>
      </c>
      <c r="B3" s="108" t="s">
        <v>268</v>
      </c>
      <c r="D3" s="108" t="s">
        <v>28</v>
      </c>
      <c r="F3" s="112"/>
      <c r="G3" s="112"/>
      <c r="H3" s="112"/>
      <c r="L3" t="s">
        <v>173</v>
      </c>
      <c r="M3" t="s">
        <v>268</v>
      </c>
      <c r="O3" s="45">
        <v>45689</v>
      </c>
      <c r="P3" t="s">
        <v>329</v>
      </c>
    </row>
    <row r="4" spans="1:17">
      <c r="A4" t="s">
        <v>174</v>
      </c>
      <c r="B4" s="108" t="s">
        <v>269</v>
      </c>
      <c r="D4" s="108" t="s">
        <v>196</v>
      </c>
      <c r="F4" s="112"/>
      <c r="G4" s="112"/>
      <c r="H4" s="112"/>
      <c r="L4" t="s">
        <v>174</v>
      </c>
      <c r="M4" t="s">
        <v>269</v>
      </c>
      <c r="O4" s="45">
        <v>45717</v>
      </c>
    </row>
    <row r="5" spans="1:17">
      <c r="A5" t="s">
        <v>195</v>
      </c>
      <c r="B5" s="108" t="s">
        <v>270</v>
      </c>
      <c r="D5" s="108" t="s">
        <v>227</v>
      </c>
      <c r="F5" s="112"/>
      <c r="G5" s="112"/>
      <c r="H5" s="112"/>
      <c r="L5" t="s">
        <v>195</v>
      </c>
      <c r="M5" t="s">
        <v>270</v>
      </c>
      <c r="O5" s="45">
        <v>45748</v>
      </c>
    </row>
    <row r="6" spans="1:17">
      <c r="A6" t="s">
        <v>228</v>
      </c>
      <c r="B6" s="108" t="s">
        <v>271</v>
      </c>
      <c r="D6" s="108" t="s">
        <v>29</v>
      </c>
      <c r="F6" s="112"/>
      <c r="G6" s="112"/>
      <c r="H6" s="112"/>
      <c r="L6" t="s">
        <v>228</v>
      </c>
      <c r="M6" t="s">
        <v>271</v>
      </c>
      <c r="O6" s="45">
        <v>45778</v>
      </c>
    </row>
    <row r="7" spans="1:17">
      <c r="A7" t="s">
        <v>229</v>
      </c>
      <c r="B7" s="108" t="s">
        <v>272</v>
      </c>
      <c r="D7" s="108" t="s">
        <v>64</v>
      </c>
      <c r="F7" s="112"/>
      <c r="G7" s="112"/>
      <c r="H7" s="112"/>
      <c r="L7" t="s">
        <v>229</v>
      </c>
      <c r="M7" t="s">
        <v>272</v>
      </c>
      <c r="O7" s="45">
        <v>45809</v>
      </c>
    </row>
    <row r="8" spans="1:17">
      <c r="A8" t="s">
        <v>230</v>
      </c>
      <c r="B8" s="108" t="s">
        <v>273</v>
      </c>
      <c r="D8" s="108" t="s">
        <v>65</v>
      </c>
      <c r="F8" s="112"/>
      <c r="G8" s="112"/>
      <c r="H8" s="112"/>
      <c r="L8" t="s">
        <v>230</v>
      </c>
      <c r="M8" t="s">
        <v>273</v>
      </c>
      <c r="O8" s="45">
        <v>45839</v>
      </c>
    </row>
    <row r="9" spans="1:17">
      <c r="A9" t="s">
        <v>231</v>
      </c>
      <c r="B9" s="108" t="s">
        <v>274</v>
      </c>
      <c r="D9" s="108" t="s">
        <v>66</v>
      </c>
      <c r="F9" s="112"/>
      <c r="G9" s="112"/>
      <c r="H9" s="112"/>
      <c r="L9" t="s">
        <v>231</v>
      </c>
      <c r="M9" t="s">
        <v>274</v>
      </c>
      <c r="O9" s="45">
        <v>45870</v>
      </c>
    </row>
    <row r="10" spans="1:17">
      <c r="A10" t="s">
        <v>232</v>
      </c>
      <c r="B10" s="108" t="s">
        <v>275</v>
      </c>
      <c r="D10" s="108" t="s">
        <v>67</v>
      </c>
      <c r="F10" s="112"/>
      <c r="G10" s="112"/>
      <c r="H10" s="112"/>
      <c r="L10" t="s">
        <v>232</v>
      </c>
      <c r="M10" t="s">
        <v>275</v>
      </c>
      <c r="O10" s="45">
        <v>45901</v>
      </c>
    </row>
    <row r="11" spans="1:17">
      <c r="A11" t="s">
        <v>233</v>
      </c>
      <c r="B11" s="108" t="s">
        <v>276</v>
      </c>
      <c r="D11" s="108" t="s">
        <v>68</v>
      </c>
      <c r="F11" s="112"/>
      <c r="G11" s="112"/>
      <c r="H11" s="112"/>
      <c r="L11" t="s">
        <v>233</v>
      </c>
      <c r="M11" t="s">
        <v>276</v>
      </c>
      <c r="O11" s="45">
        <v>45931</v>
      </c>
      <c r="Q11" s="15"/>
    </row>
    <row r="12" spans="1:17">
      <c r="A12" t="s">
        <v>234</v>
      </c>
      <c r="B12" s="108" t="s">
        <v>277</v>
      </c>
      <c r="D12" s="108" t="s">
        <v>69</v>
      </c>
      <c r="F12" s="112"/>
      <c r="G12" s="112"/>
      <c r="H12" s="112"/>
      <c r="L12" t="s">
        <v>234</v>
      </c>
      <c r="M12" t="s">
        <v>277</v>
      </c>
      <c r="O12" s="45">
        <v>45962</v>
      </c>
      <c r="Q12" s="15"/>
    </row>
    <row r="13" spans="1:17">
      <c r="A13" s="95" t="s">
        <v>235</v>
      </c>
      <c r="B13" s="108" t="s">
        <v>278</v>
      </c>
      <c r="D13" s="108" t="s">
        <v>70</v>
      </c>
      <c r="F13" s="112"/>
      <c r="G13" s="112"/>
      <c r="H13" s="112"/>
      <c r="L13" s="95" t="s">
        <v>235</v>
      </c>
      <c r="M13" t="s">
        <v>278</v>
      </c>
      <c r="O13" s="45">
        <v>45992</v>
      </c>
    </row>
    <row r="14" spans="1:17">
      <c r="A14" s="95" t="s">
        <v>175</v>
      </c>
      <c r="B14" s="108" t="s">
        <v>279</v>
      </c>
      <c r="D14" s="108" t="s">
        <v>71</v>
      </c>
      <c r="F14" s="112"/>
      <c r="G14" s="112"/>
      <c r="H14" s="112"/>
      <c r="L14" s="95" t="s">
        <v>175</v>
      </c>
      <c r="M14" t="s">
        <v>279</v>
      </c>
      <c r="O14" s="45">
        <v>46023</v>
      </c>
    </row>
    <row r="15" spans="1:17">
      <c r="A15" s="95" t="s">
        <v>236</v>
      </c>
      <c r="B15" s="108" t="s">
        <v>280</v>
      </c>
      <c r="D15" s="108" t="s">
        <v>197</v>
      </c>
      <c r="F15" s="112"/>
      <c r="G15" s="112"/>
      <c r="H15" s="112"/>
      <c r="L15" s="95" t="s">
        <v>236</v>
      </c>
      <c r="M15" t="s">
        <v>280</v>
      </c>
      <c r="O15" s="45">
        <v>46054</v>
      </c>
    </row>
    <row r="16" spans="1:17">
      <c r="A16" s="95" t="s">
        <v>237</v>
      </c>
      <c r="B16" s="108" t="s">
        <v>281</v>
      </c>
      <c r="D16" s="108" t="s">
        <v>198</v>
      </c>
      <c r="F16" s="112"/>
      <c r="G16" s="112"/>
      <c r="H16" s="112"/>
      <c r="L16" s="95" t="s">
        <v>237</v>
      </c>
      <c r="M16" t="s">
        <v>281</v>
      </c>
      <c r="O16" s="45">
        <v>46082</v>
      </c>
    </row>
    <row r="17" spans="1:15">
      <c r="A17" s="95" t="s">
        <v>238</v>
      </c>
      <c r="B17" s="108" t="s">
        <v>282</v>
      </c>
      <c r="D17" s="108" t="s">
        <v>199</v>
      </c>
      <c r="F17" s="112"/>
      <c r="G17" s="112"/>
      <c r="H17" s="112"/>
      <c r="J17" s="113"/>
      <c r="K17" s="113"/>
      <c r="L17" s="95" t="s">
        <v>238</v>
      </c>
      <c r="M17" t="s">
        <v>282</v>
      </c>
      <c r="O17" s="45">
        <v>46113</v>
      </c>
    </row>
    <row r="18" spans="1:15">
      <c r="A18" s="95" t="s">
        <v>239</v>
      </c>
      <c r="B18" s="108" t="s">
        <v>283</v>
      </c>
      <c r="D18" s="108" t="s">
        <v>200</v>
      </c>
      <c r="F18" s="112"/>
      <c r="G18" s="112"/>
      <c r="H18" s="112"/>
      <c r="J18" s="113"/>
      <c r="K18" s="113"/>
      <c r="L18" s="95" t="s">
        <v>239</v>
      </c>
      <c r="M18" t="s">
        <v>283</v>
      </c>
      <c r="O18" s="45">
        <v>46143</v>
      </c>
    </row>
    <row r="19" spans="1:15">
      <c r="A19" s="95" t="s">
        <v>240</v>
      </c>
      <c r="B19" s="108" t="s">
        <v>284</v>
      </c>
      <c r="D19" s="108" t="s">
        <v>30</v>
      </c>
      <c r="F19" s="112"/>
      <c r="G19" s="112"/>
      <c r="H19" s="112"/>
      <c r="J19" s="113"/>
      <c r="K19" s="113"/>
      <c r="L19" s="95" t="s">
        <v>240</v>
      </c>
      <c r="M19" t="s">
        <v>284</v>
      </c>
      <c r="O19" s="45">
        <v>46174</v>
      </c>
    </row>
    <row r="20" spans="1:15">
      <c r="A20" s="95" t="s">
        <v>241</v>
      </c>
      <c r="B20" s="108" t="s">
        <v>285</v>
      </c>
      <c r="D20" s="108" t="s">
        <v>54</v>
      </c>
      <c r="F20" s="112"/>
      <c r="G20" s="112"/>
      <c r="H20" s="112"/>
      <c r="J20" s="113"/>
      <c r="L20" s="95" t="s">
        <v>241</v>
      </c>
      <c r="M20" t="s">
        <v>285</v>
      </c>
      <c r="O20" s="45">
        <v>46204</v>
      </c>
    </row>
    <row r="21" spans="1:15">
      <c r="A21" t="s">
        <v>176</v>
      </c>
      <c r="B21" s="108" t="s">
        <v>286</v>
      </c>
      <c r="D21" s="108" t="s">
        <v>72</v>
      </c>
      <c r="F21" s="112"/>
      <c r="G21" s="112"/>
      <c r="H21" s="112"/>
      <c r="L21" t="s">
        <v>176</v>
      </c>
      <c r="M21" t="s">
        <v>286</v>
      </c>
      <c r="O21" s="45">
        <v>46235</v>
      </c>
    </row>
    <row r="22" spans="1:15">
      <c r="A22" t="s">
        <v>242</v>
      </c>
      <c r="B22" s="108" t="s">
        <v>287</v>
      </c>
      <c r="D22" s="108" t="s">
        <v>73</v>
      </c>
      <c r="F22" s="112"/>
      <c r="G22" s="112"/>
      <c r="H22" s="112"/>
      <c r="L22" t="s">
        <v>242</v>
      </c>
      <c r="M22" t="s">
        <v>287</v>
      </c>
      <c r="O22" s="45">
        <v>46266</v>
      </c>
    </row>
    <row r="23" spans="1:15">
      <c r="A23" t="s">
        <v>243</v>
      </c>
      <c r="B23" s="108" t="s">
        <v>288</v>
      </c>
      <c r="D23" s="108" t="s">
        <v>74</v>
      </c>
      <c r="F23" s="112"/>
      <c r="G23" s="112"/>
      <c r="H23" s="112"/>
      <c r="L23" t="s">
        <v>243</v>
      </c>
      <c r="M23" t="s">
        <v>288</v>
      </c>
      <c r="O23" s="45">
        <v>46296</v>
      </c>
    </row>
    <row r="24" spans="1:15">
      <c r="A24" t="s">
        <v>244</v>
      </c>
      <c r="B24" s="108" t="s">
        <v>289</v>
      </c>
      <c r="D24" s="108" t="s">
        <v>75</v>
      </c>
      <c r="F24" s="112"/>
      <c r="G24" s="112"/>
      <c r="H24" s="112"/>
      <c r="L24" t="s">
        <v>244</v>
      </c>
      <c r="M24" t="s">
        <v>289</v>
      </c>
      <c r="O24" s="45">
        <v>46327</v>
      </c>
    </row>
    <row r="25" spans="1:15">
      <c r="A25" t="s">
        <v>245</v>
      </c>
      <c r="B25" s="108" t="s">
        <v>290</v>
      </c>
      <c r="D25" s="108" t="s">
        <v>76</v>
      </c>
      <c r="F25" s="112"/>
      <c r="G25" s="112"/>
      <c r="H25" s="112"/>
      <c r="L25" t="s">
        <v>245</v>
      </c>
      <c r="M25" t="s">
        <v>290</v>
      </c>
      <c r="O25" s="45">
        <v>46357</v>
      </c>
    </row>
    <row r="26" spans="1:15">
      <c r="A26" t="s">
        <v>246</v>
      </c>
      <c r="B26" s="108" t="s">
        <v>291</v>
      </c>
      <c r="D26" s="108" t="s">
        <v>77</v>
      </c>
      <c r="F26" s="112"/>
      <c r="G26" s="112"/>
      <c r="H26" s="112"/>
      <c r="L26" t="s">
        <v>246</v>
      </c>
      <c r="M26" t="s">
        <v>291</v>
      </c>
      <c r="O26" s="45">
        <v>46388</v>
      </c>
    </row>
    <row r="27" spans="1:15">
      <c r="A27" t="s">
        <v>189</v>
      </c>
      <c r="B27" s="108" t="s">
        <v>292</v>
      </c>
      <c r="D27" s="108" t="s">
        <v>78</v>
      </c>
      <c r="F27" s="112"/>
      <c r="G27" s="112"/>
      <c r="H27" s="112"/>
      <c r="L27" t="s">
        <v>189</v>
      </c>
      <c r="M27" t="s">
        <v>292</v>
      </c>
      <c r="O27" s="45">
        <v>46419</v>
      </c>
    </row>
    <row r="28" spans="1:15">
      <c r="A28" t="s">
        <v>190</v>
      </c>
      <c r="B28" s="108" t="s">
        <v>293</v>
      </c>
      <c r="D28" s="108" t="s">
        <v>79</v>
      </c>
      <c r="F28" s="112"/>
      <c r="G28" s="112"/>
      <c r="H28" s="112"/>
      <c r="L28" t="s">
        <v>190</v>
      </c>
      <c r="M28" t="s">
        <v>293</v>
      </c>
      <c r="O28" s="45">
        <v>46447</v>
      </c>
    </row>
    <row r="29" spans="1:15">
      <c r="A29" t="s">
        <v>191</v>
      </c>
      <c r="B29" s="108" t="s">
        <v>294</v>
      </c>
      <c r="D29" s="108" t="s">
        <v>80</v>
      </c>
      <c r="F29" s="112"/>
      <c r="G29" s="112"/>
      <c r="H29" s="112"/>
      <c r="L29" t="s">
        <v>191</v>
      </c>
      <c r="M29" t="s">
        <v>294</v>
      </c>
      <c r="O29" s="45">
        <v>46478</v>
      </c>
    </row>
    <row r="30" spans="1:15">
      <c r="A30" t="s">
        <v>192</v>
      </c>
      <c r="B30" s="108" t="s">
        <v>295</v>
      </c>
      <c r="D30" s="108" t="s">
        <v>81</v>
      </c>
      <c r="F30" s="112"/>
      <c r="G30" s="112"/>
      <c r="H30" s="112"/>
      <c r="L30" t="s">
        <v>192</v>
      </c>
      <c r="M30" t="s">
        <v>295</v>
      </c>
      <c r="O30" s="45">
        <v>46508</v>
      </c>
    </row>
    <row r="31" spans="1:15">
      <c r="A31" t="s">
        <v>193</v>
      </c>
      <c r="B31" s="108" t="s">
        <v>296</v>
      </c>
      <c r="D31" s="108" t="s">
        <v>82</v>
      </c>
      <c r="F31" s="112"/>
      <c r="G31" s="112"/>
      <c r="H31" s="112"/>
      <c r="L31" t="s">
        <v>193</v>
      </c>
      <c r="M31" t="s">
        <v>296</v>
      </c>
      <c r="O31" s="45">
        <v>46539</v>
      </c>
    </row>
    <row r="32" spans="1:15">
      <c r="A32" t="s">
        <v>194</v>
      </c>
      <c r="B32" s="108" t="s">
        <v>297</v>
      </c>
      <c r="D32" s="108" t="s">
        <v>83</v>
      </c>
      <c r="F32" s="112"/>
      <c r="G32" s="112"/>
      <c r="H32" s="112"/>
      <c r="L32" t="s">
        <v>194</v>
      </c>
      <c r="M32" t="s">
        <v>297</v>
      </c>
      <c r="O32" s="45">
        <v>46569</v>
      </c>
    </row>
    <row r="33" spans="1:17">
      <c r="A33" t="s">
        <v>177</v>
      </c>
      <c r="B33" s="108" t="s">
        <v>298</v>
      </c>
      <c r="D33" s="108" t="s">
        <v>31</v>
      </c>
      <c r="F33" s="112"/>
      <c r="G33" s="112"/>
      <c r="H33" s="112"/>
      <c r="L33" t="s">
        <v>177</v>
      </c>
      <c r="M33" t="s">
        <v>298</v>
      </c>
      <c r="O33" s="45">
        <v>46600</v>
      </c>
    </row>
    <row r="34" spans="1:17">
      <c r="A34" t="s">
        <v>178</v>
      </c>
      <c r="B34" s="108" t="s">
        <v>299</v>
      </c>
      <c r="D34" s="108" t="s">
        <v>32</v>
      </c>
      <c r="F34" s="112"/>
      <c r="G34" s="112"/>
      <c r="H34" s="112"/>
      <c r="L34" t="s">
        <v>178</v>
      </c>
      <c r="M34" t="s">
        <v>299</v>
      </c>
      <c r="O34" s="45">
        <v>46631</v>
      </c>
    </row>
    <row r="35" spans="1:17">
      <c r="A35" t="s">
        <v>179</v>
      </c>
      <c r="B35" s="108" t="s">
        <v>300</v>
      </c>
      <c r="D35" s="108" t="s">
        <v>84</v>
      </c>
      <c r="F35" s="112"/>
      <c r="G35" s="112"/>
      <c r="H35" s="112"/>
      <c r="L35" t="s">
        <v>179</v>
      </c>
      <c r="M35" t="s">
        <v>300</v>
      </c>
      <c r="O35" s="45">
        <v>46661</v>
      </c>
    </row>
    <row r="36" spans="1:17">
      <c r="A36" t="s">
        <v>180</v>
      </c>
      <c r="B36" s="108" t="s">
        <v>301</v>
      </c>
      <c r="D36" s="108" t="s">
        <v>85</v>
      </c>
      <c r="F36" s="112"/>
      <c r="G36" s="112"/>
      <c r="H36" s="112"/>
      <c r="L36" t="s">
        <v>180</v>
      </c>
      <c r="M36" t="s">
        <v>301</v>
      </c>
      <c r="O36" s="45">
        <v>46692</v>
      </c>
    </row>
    <row r="37" spans="1:17">
      <c r="A37" t="s">
        <v>247</v>
      </c>
      <c r="B37" s="108" t="s">
        <v>302</v>
      </c>
      <c r="D37" s="108" t="s">
        <v>226</v>
      </c>
      <c r="F37" s="112"/>
      <c r="G37" s="112"/>
      <c r="H37" s="112"/>
      <c r="L37" t="s">
        <v>247</v>
      </c>
      <c r="M37" t="s">
        <v>302</v>
      </c>
      <c r="O37" s="45">
        <v>46722</v>
      </c>
    </row>
    <row r="38" spans="1:17">
      <c r="A38" t="s">
        <v>248</v>
      </c>
      <c r="B38" s="108" t="s">
        <v>303</v>
      </c>
      <c r="D38" s="108" t="s">
        <v>201</v>
      </c>
      <c r="F38" s="112"/>
      <c r="G38" s="112"/>
      <c r="H38" s="112"/>
      <c r="L38" t="s">
        <v>248</v>
      </c>
      <c r="M38" t="s">
        <v>303</v>
      </c>
      <c r="O38" s="45">
        <v>46753</v>
      </c>
    </row>
    <row r="39" spans="1:17">
      <c r="A39" t="s">
        <v>249</v>
      </c>
      <c r="B39" s="108" t="s">
        <v>304</v>
      </c>
      <c r="D39" s="108" t="s">
        <v>202</v>
      </c>
      <c r="F39" s="112"/>
      <c r="G39" s="112"/>
      <c r="H39" s="112"/>
      <c r="L39" t="s">
        <v>249</v>
      </c>
      <c r="M39" t="s">
        <v>304</v>
      </c>
      <c r="O39" s="45">
        <v>46784</v>
      </c>
      <c r="Q39" s="15"/>
    </row>
    <row r="40" spans="1:17">
      <c r="A40" t="s">
        <v>250</v>
      </c>
      <c r="B40" s="108" t="s">
        <v>305</v>
      </c>
      <c r="D40" s="108" t="s">
        <v>203</v>
      </c>
      <c r="F40" s="112"/>
      <c r="G40" s="112"/>
      <c r="H40" s="112"/>
      <c r="L40" t="s">
        <v>250</v>
      </c>
      <c r="M40" t="s">
        <v>305</v>
      </c>
      <c r="O40" s="45">
        <v>46813</v>
      </c>
      <c r="Q40" s="15"/>
    </row>
    <row r="41" spans="1:17">
      <c r="A41" t="s">
        <v>251</v>
      </c>
      <c r="B41" s="108" t="s">
        <v>306</v>
      </c>
      <c r="D41" s="108" t="s">
        <v>204</v>
      </c>
      <c r="F41" s="112"/>
      <c r="G41" s="112"/>
      <c r="H41" s="112"/>
      <c r="L41" t="s">
        <v>251</v>
      </c>
      <c r="M41" t="s">
        <v>306</v>
      </c>
      <c r="O41" s="45">
        <v>46844</v>
      </c>
      <c r="Q41" s="15"/>
    </row>
    <row r="42" spans="1:17">
      <c r="A42" t="s">
        <v>252</v>
      </c>
      <c r="B42" s="108" t="s">
        <v>307</v>
      </c>
      <c r="D42" s="108" t="s">
        <v>205</v>
      </c>
      <c r="F42" s="112"/>
      <c r="G42" s="112"/>
      <c r="H42" s="112"/>
      <c r="L42" t="s">
        <v>252</v>
      </c>
      <c r="M42" t="s">
        <v>307</v>
      </c>
      <c r="O42" s="45">
        <v>46874</v>
      </c>
      <c r="Q42" s="15"/>
    </row>
    <row r="43" spans="1:17">
      <c r="A43" t="s">
        <v>181</v>
      </c>
      <c r="B43" s="108" t="s">
        <v>308</v>
      </c>
      <c r="D43" s="108" t="s">
        <v>206</v>
      </c>
      <c r="F43" s="112"/>
      <c r="G43" s="112"/>
      <c r="H43" s="112"/>
      <c r="L43" t="s">
        <v>181</v>
      </c>
      <c r="M43" t="s">
        <v>308</v>
      </c>
      <c r="O43" s="45">
        <v>46905</v>
      </c>
      <c r="Q43" s="15"/>
    </row>
    <row r="44" spans="1:17">
      <c r="A44" t="s">
        <v>182</v>
      </c>
      <c r="B44" s="108" t="s">
        <v>309</v>
      </c>
      <c r="D44" s="108" t="s">
        <v>207</v>
      </c>
      <c r="F44" s="112"/>
      <c r="G44" s="112"/>
      <c r="H44" s="112"/>
      <c r="L44" t="s">
        <v>182</v>
      </c>
      <c r="M44" t="s">
        <v>309</v>
      </c>
      <c r="O44" s="45">
        <v>46935</v>
      </c>
      <c r="Q44" s="15"/>
    </row>
    <row r="45" spans="1:17">
      <c r="A45" t="s">
        <v>183</v>
      </c>
      <c r="B45" s="108" t="s">
        <v>310</v>
      </c>
      <c r="D45" s="108" t="s">
        <v>208</v>
      </c>
      <c r="F45" s="112"/>
      <c r="G45" s="112"/>
      <c r="H45" s="112"/>
      <c r="L45" t="s">
        <v>183</v>
      </c>
      <c r="M45" t="s">
        <v>310</v>
      </c>
      <c r="O45" s="45">
        <v>46966</v>
      </c>
      <c r="Q45" s="15"/>
    </row>
    <row r="46" spans="1:17">
      <c r="A46" t="s">
        <v>184</v>
      </c>
      <c r="B46" s="108" t="s">
        <v>311</v>
      </c>
      <c r="D46" s="108" t="s">
        <v>209</v>
      </c>
      <c r="F46" s="112"/>
      <c r="G46" s="112"/>
      <c r="H46" s="112"/>
      <c r="L46" t="s">
        <v>184</v>
      </c>
      <c r="M46" t="s">
        <v>311</v>
      </c>
      <c r="O46" s="45">
        <v>46997</v>
      </c>
      <c r="Q46" s="15"/>
    </row>
    <row r="47" spans="1:17">
      <c r="A47" t="s">
        <v>185</v>
      </c>
      <c r="B47" s="108" t="s">
        <v>312</v>
      </c>
      <c r="D47" s="108" t="s">
        <v>210</v>
      </c>
      <c r="F47" s="112"/>
      <c r="G47" s="112"/>
      <c r="H47" s="112"/>
      <c r="L47" t="s">
        <v>185</v>
      </c>
      <c r="M47" t="s">
        <v>312</v>
      </c>
      <c r="O47" s="45">
        <v>47027</v>
      </c>
      <c r="Q47" s="15"/>
    </row>
    <row r="48" spans="1:17">
      <c r="A48" t="s">
        <v>186</v>
      </c>
      <c r="B48" s="108" t="s">
        <v>313</v>
      </c>
      <c r="D48" s="108" t="s">
        <v>211</v>
      </c>
      <c r="F48" s="112"/>
      <c r="G48" s="112"/>
      <c r="H48" s="112"/>
      <c r="L48" t="s">
        <v>186</v>
      </c>
      <c r="M48" t="s">
        <v>313</v>
      </c>
      <c r="O48" s="45">
        <v>47058</v>
      </c>
      <c r="Q48" s="15"/>
    </row>
    <row r="49" spans="1:17">
      <c r="A49" t="s">
        <v>187</v>
      </c>
      <c r="B49" s="108" t="s">
        <v>314</v>
      </c>
      <c r="D49" s="108" t="s">
        <v>212</v>
      </c>
      <c r="F49" s="112"/>
      <c r="G49" s="112"/>
      <c r="H49" s="112"/>
      <c r="L49" t="s">
        <v>187</v>
      </c>
      <c r="M49" t="s">
        <v>314</v>
      </c>
      <c r="O49" s="45">
        <v>47088</v>
      </c>
      <c r="Q49" s="15"/>
    </row>
    <row r="50" spans="1:17">
      <c r="A50" t="s">
        <v>188</v>
      </c>
      <c r="B50" s="108" t="s">
        <v>315</v>
      </c>
      <c r="D50" s="108" t="s">
        <v>213</v>
      </c>
      <c r="F50" s="112"/>
      <c r="G50" s="112"/>
      <c r="H50" s="112"/>
      <c r="L50" t="s">
        <v>188</v>
      </c>
      <c r="M50" t="s">
        <v>315</v>
      </c>
      <c r="O50" s="45">
        <v>47119</v>
      </c>
      <c r="Q50" s="15"/>
    </row>
    <row r="51" spans="1:17">
      <c r="A51" t="s">
        <v>253</v>
      </c>
      <c r="B51" s="108" t="s">
        <v>316</v>
      </c>
      <c r="D51" s="108" t="s">
        <v>214</v>
      </c>
      <c r="F51" s="112"/>
      <c r="G51" s="112"/>
      <c r="H51" s="112"/>
      <c r="L51" t="s">
        <v>253</v>
      </c>
      <c r="M51" t="s">
        <v>316</v>
      </c>
      <c r="O51" s="45">
        <v>47150</v>
      </c>
      <c r="Q51" s="15"/>
    </row>
    <row r="52" spans="1:17">
      <c r="A52" t="s">
        <v>254</v>
      </c>
      <c r="B52" s="108" t="s">
        <v>317</v>
      </c>
      <c r="D52" s="108" t="s">
        <v>215</v>
      </c>
      <c r="F52" s="112"/>
      <c r="G52" s="112"/>
      <c r="H52" s="112"/>
      <c r="L52" t="s">
        <v>254</v>
      </c>
      <c r="M52" t="s">
        <v>317</v>
      </c>
      <c r="O52" s="45">
        <v>47178</v>
      </c>
      <c r="Q52" s="15"/>
    </row>
    <row r="53" spans="1:17">
      <c r="A53" t="s">
        <v>255</v>
      </c>
      <c r="B53" s="108" t="s">
        <v>318</v>
      </c>
      <c r="D53" s="108" t="s">
        <v>216</v>
      </c>
      <c r="F53" s="112"/>
      <c r="G53" s="112"/>
      <c r="H53" s="112"/>
      <c r="L53" t="s">
        <v>255</v>
      </c>
      <c r="M53" t="s">
        <v>318</v>
      </c>
      <c r="O53" s="45">
        <v>47209</v>
      </c>
      <c r="Q53" s="15"/>
    </row>
    <row r="54" spans="1:17">
      <c r="A54" t="s">
        <v>256</v>
      </c>
      <c r="B54" s="108" t="s">
        <v>319</v>
      </c>
      <c r="D54" s="108" t="s">
        <v>217</v>
      </c>
      <c r="F54" s="112"/>
      <c r="G54" s="112"/>
      <c r="H54" s="112"/>
      <c r="L54" t="s">
        <v>256</v>
      </c>
      <c r="M54" t="s">
        <v>319</v>
      </c>
      <c r="O54" s="45">
        <v>47239</v>
      </c>
      <c r="Q54" s="15"/>
    </row>
    <row r="55" spans="1:17">
      <c r="A55" t="s">
        <v>257</v>
      </c>
      <c r="B55" s="108" t="s">
        <v>320</v>
      </c>
      <c r="D55" s="108" t="s">
        <v>218</v>
      </c>
      <c r="F55" s="112"/>
      <c r="G55" s="112"/>
      <c r="H55" s="112"/>
      <c r="L55" t="s">
        <v>257</v>
      </c>
      <c r="M55" t="s">
        <v>320</v>
      </c>
      <c r="O55" s="45">
        <v>47270</v>
      </c>
      <c r="Q55" s="15"/>
    </row>
    <row r="56" spans="1:17">
      <c r="A56" t="s">
        <v>258</v>
      </c>
      <c r="B56" s="108" t="s">
        <v>321</v>
      </c>
      <c r="D56" s="108" t="s">
        <v>219</v>
      </c>
      <c r="F56" s="112"/>
      <c r="G56" s="112"/>
      <c r="H56" s="112"/>
      <c r="L56" t="s">
        <v>258</v>
      </c>
      <c r="M56" t="s">
        <v>321</v>
      </c>
      <c r="O56" s="45">
        <v>47300</v>
      </c>
      <c r="Q56" s="15"/>
    </row>
    <row r="57" spans="1:17">
      <c r="A57" t="s">
        <v>259</v>
      </c>
      <c r="B57" s="108" t="s">
        <v>322</v>
      </c>
      <c r="D57" s="108" t="s">
        <v>220</v>
      </c>
      <c r="F57" s="112"/>
      <c r="G57" s="112"/>
      <c r="H57" s="112"/>
      <c r="L57" t="s">
        <v>259</v>
      </c>
      <c r="M57" t="s">
        <v>322</v>
      </c>
      <c r="O57" s="45">
        <v>47331</v>
      </c>
      <c r="Q57" s="15"/>
    </row>
    <row r="58" spans="1:17">
      <c r="A58" t="s">
        <v>260</v>
      </c>
      <c r="B58" s="108" t="s">
        <v>323</v>
      </c>
      <c r="D58" s="108" t="s">
        <v>221</v>
      </c>
      <c r="F58" s="112"/>
      <c r="G58" s="112"/>
      <c r="H58" s="112"/>
      <c r="L58" t="s">
        <v>260</v>
      </c>
      <c r="M58" t="s">
        <v>323</v>
      </c>
      <c r="O58" s="45">
        <v>47362</v>
      </c>
      <c r="Q58" s="15"/>
    </row>
    <row r="59" spans="1:17">
      <c r="A59" t="s">
        <v>261</v>
      </c>
      <c r="B59" s="108" t="s">
        <v>324</v>
      </c>
      <c r="D59" s="108" t="s">
        <v>222</v>
      </c>
      <c r="F59" s="112"/>
      <c r="G59" s="112"/>
      <c r="H59" s="112"/>
      <c r="L59" t="s">
        <v>261</v>
      </c>
      <c r="M59" t="s">
        <v>324</v>
      </c>
      <c r="O59" s="45">
        <v>47392</v>
      </c>
      <c r="Q59" s="15"/>
    </row>
    <row r="60" spans="1:17">
      <c r="A60" t="s">
        <v>262</v>
      </c>
      <c r="B60" s="108" t="s">
        <v>325</v>
      </c>
      <c r="D60" s="108" t="s">
        <v>223</v>
      </c>
      <c r="F60" s="112"/>
      <c r="G60" s="112"/>
      <c r="H60" s="112"/>
      <c r="L60" t="s">
        <v>262</v>
      </c>
      <c r="M60" t="s">
        <v>325</v>
      </c>
      <c r="O60" s="45">
        <v>47423</v>
      </c>
      <c r="Q60" s="15"/>
    </row>
    <row r="61" spans="1:17">
      <c r="A61" t="s">
        <v>263</v>
      </c>
      <c r="B61" s="108" t="s">
        <v>326</v>
      </c>
      <c r="D61" s="108" t="s">
        <v>224</v>
      </c>
      <c r="F61" s="112"/>
      <c r="G61" s="112"/>
      <c r="H61" s="112"/>
      <c r="L61" t="s">
        <v>263</v>
      </c>
      <c r="M61" t="s">
        <v>326</v>
      </c>
      <c r="O61" s="45">
        <v>47453</v>
      </c>
      <c r="Q61" s="15"/>
    </row>
    <row r="62" spans="1:17">
      <c r="A62" t="s">
        <v>264</v>
      </c>
      <c r="B62" s="108" t="s">
        <v>327</v>
      </c>
      <c r="D62" s="108" t="s">
        <v>225</v>
      </c>
      <c r="F62" s="112"/>
      <c r="G62" s="112"/>
      <c r="H62" s="112"/>
      <c r="L62" t="s">
        <v>264</v>
      </c>
      <c r="M62" t="s">
        <v>327</v>
      </c>
      <c r="O62" s="45">
        <v>47484</v>
      </c>
      <c r="Q62" s="15"/>
    </row>
    <row r="63" spans="1:17">
      <c r="A63" t="s">
        <v>265</v>
      </c>
      <c r="B63" s="108" t="s">
        <v>328</v>
      </c>
      <c r="D63" s="108" t="s">
        <v>266</v>
      </c>
      <c r="F63" s="112"/>
      <c r="G63" s="112"/>
      <c r="H63" s="112"/>
      <c r="L63" t="s">
        <v>265</v>
      </c>
      <c r="M63" t="s">
        <v>328</v>
      </c>
      <c r="O63" s="45">
        <v>47515</v>
      </c>
      <c r="Q63" s="15"/>
    </row>
    <row r="64" spans="1:17">
      <c r="A64"/>
      <c r="F64" s="112"/>
      <c r="G64" s="112"/>
      <c r="H64" s="112"/>
      <c r="O64" s="45">
        <v>47543</v>
      </c>
      <c r="Q64" s="15"/>
    </row>
    <row r="65" spans="1:17">
      <c r="A65"/>
      <c r="F65" s="112"/>
      <c r="G65" s="112"/>
      <c r="H65" s="112"/>
      <c r="O65" s="45">
        <v>47574</v>
      </c>
      <c r="Q65" s="15"/>
    </row>
    <row r="66" spans="1:17">
      <c r="A66"/>
      <c r="F66" s="112"/>
      <c r="G66" s="112"/>
      <c r="H66" s="112"/>
      <c r="O66" s="45">
        <v>47604</v>
      </c>
      <c r="Q66" s="15"/>
    </row>
    <row r="67" spans="1:17">
      <c r="A67"/>
      <c r="F67" s="112"/>
      <c r="G67" s="112"/>
      <c r="H67" s="112"/>
      <c r="O67" s="45">
        <v>47635</v>
      </c>
      <c r="Q67" s="15"/>
    </row>
    <row r="68" spans="1:17">
      <c r="A68"/>
      <c r="F68" s="112"/>
      <c r="G68" s="112"/>
      <c r="H68" s="112"/>
      <c r="O68" s="45">
        <v>47665</v>
      </c>
      <c r="Q68" s="15"/>
    </row>
    <row r="69" spans="1:17">
      <c r="A69"/>
      <c r="F69" s="112"/>
      <c r="G69" s="112"/>
      <c r="H69" s="112"/>
      <c r="O69" s="45">
        <v>47696</v>
      </c>
      <c r="Q69" s="15"/>
    </row>
    <row r="70" spans="1:17">
      <c r="A70"/>
      <c r="F70" s="112"/>
      <c r="G70" s="112"/>
      <c r="H70" s="112"/>
      <c r="O70" s="45">
        <v>47727</v>
      </c>
      <c r="Q70" s="15"/>
    </row>
    <row r="71" spans="1:17">
      <c r="A71"/>
      <c r="F71" s="112"/>
      <c r="G71" s="112"/>
      <c r="H71" s="112"/>
      <c r="O71" s="45">
        <v>47757</v>
      </c>
      <c r="Q71" s="15"/>
    </row>
    <row r="72" spans="1:17">
      <c r="A72"/>
      <c r="F72" s="112"/>
      <c r="G72" s="112"/>
      <c r="H72" s="112"/>
      <c r="O72" s="45">
        <v>47788</v>
      </c>
      <c r="Q72" s="15"/>
    </row>
    <row r="73" spans="1:17">
      <c r="A73"/>
      <c r="F73" s="112"/>
      <c r="G73" s="112"/>
      <c r="H73" s="112"/>
      <c r="O73" s="45">
        <v>47818</v>
      </c>
      <c r="Q73" s="15"/>
    </row>
    <row r="74" spans="1:17">
      <c r="A74"/>
      <c r="F74" s="112"/>
      <c r="G74" s="112"/>
      <c r="H74" s="112"/>
      <c r="Q74" s="15"/>
    </row>
    <row r="75" spans="1:17">
      <c r="A75"/>
      <c r="F75" s="112"/>
      <c r="G75" s="112"/>
      <c r="H75" s="112"/>
      <c r="Q75" s="15"/>
    </row>
    <row r="76" spans="1:17">
      <c r="A76"/>
      <c r="F76" s="112"/>
      <c r="G76" s="112"/>
      <c r="H76" s="112"/>
      <c r="J76" s="113"/>
      <c r="K76" s="113"/>
      <c r="Q76" s="15"/>
    </row>
    <row r="77" spans="1:17">
      <c r="A77"/>
      <c r="F77" s="112"/>
      <c r="G77" s="112"/>
      <c r="H77" s="112"/>
      <c r="J77" s="113"/>
      <c r="K77" s="113"/>
      <c r="Q77" s="15"/>
    </row>
    <row r="78" spans="1:17">
      <c r="A78"/>
      <c r="F78" s="112"/>
      <c r="G78" s="112"/>
      <c r="H78" s="112"/>
      <c r="J78" s="113"/>
      <c r="K78" s="113"/>
      <c r="Q78" s="15"/>
    </row>
    <row r="79" spans="1:17">
      <c r="A79"/>
      <c r="F79" s="112"/>
      <c r="G79" s="112"/>
      <c r="H79" s="112"/>
      <c r="J79" s="113"/>
      <c r="K79" s="113"/>
      <c r="Q79" s="15"/>
    </row>
    <row r="80" spans="1:17">
      <c r="A80"/>
      <c r="F80" s="112"/>
      <c r="G80" s="112"/>
      <c r="H80" s="112"/>
      <c r="J80" s="113"/>
      <c r="K80" s="113"/>
      <c r="Q80" s="15"/>
    </row>
    <row r="81" spans="1:17">
      <c r="A81"/>
      <c r="F81" s="112"/>
      <c r="G81" s="112"/>
      <c r="H81" s="112"/>
      <c r="J81" s="113"/>
      <c r="K81" s="113"/>
      <c r="Q81" s="15"/>
    </row>
    <row r="82" spans="1:17">
      <c r="A82"/>
      <c r="F82" s="112"/>
      <c r="G82" s="112"/>
      <c r="H82" s="112"/>
      <c r="J82" s="113"/>
      <c r="K82" s="113"/>
      <c r="Q82" s="15"/>
    </row>
    <row r="83" spans="1:17">
      <c r="A83"/>
      <c r="F83" s="112"/>
      <c r="G83" s="112"/>
      <c r="H83" s="112"/>
    </row>
    <row r="84" spans="1:17">
      <c r="A84"/>
      <c r="F84" s="112"/>
      <c r="G84" s="112"/>
      <c r="H84" s="112"/>
    </row>
    <row r="85" spans="1:17">
      <c r="A85"/>
      <c r="F85" s="112"/>
      <c r="G85" s="112"/>
    </row>
    <row r="86" spans="1:17">
      <c r="A86"/>
      <c r="F86" s="112"/>
      <c r="G86" s="112"/>
    </row>
    <row r="87" spans="1:17">
      <c r="A87"/>
      <c r="F87" s="112"/>
      <c r="G87" s="112"/>
    </row>
    <row r="88" spans="1:17">
      <c r="A88"/>
      <c r="F88" s="112"/>
      <c r="G88" s="112"/>
      <c r="J88" s="113"/>
      <c r="K88" s="113"/>
    </row>
    <row r="89" spans="1:17">
      <c r="A89"/>
      <c r="F89" s="112"/>
      <c r="G89" s="112"/>
      <c r="J89" s="113"/>
      <c r="K89" s="113"/>
    </row>
    <row r="90" spans="1:17">
      <c r="A90"/>
      <c r="F90" s="112"/>
      <c r="G90" s="112"/>
      <c r="J90" s="113"/>
      <c r="K90" s="113"/>
    </row>
    <row r="91" spans="1:17">
      <c r="A91"/>
      <c r="F91" s="112"/>
      <c r="G91" s="112"/>
      <c r="J91" s="113"/>
    </row>
    <row r="92" spans="1:17">
      <c r="A92"/>
      <c r="F92" s="112"/>
      <c r="G92" s="112"/>
    </row>
    <row r="93" spans="1:17">
      <c r="A93"/>
      <c r="F93" s="112"/>
      <c r="G93" s="112"/>
    </row>
    <row r="94" spans="1:17">
      <c r="A94"/>
      <c r="F94" s="112"/>
      <c r="G94" s="112"/>
    </row>
    <row r="95" spans="1:17">
      <c r="A95"/>
      <c r="F95" s="112"/>
      <c r="G95" s="112"/>
    </row>
    <row r="96" spans="1:17">
      <c r="A96"/>
      <c r="F96" s="112"/>
      <c r="G96" s="112"/>
    </row>
    <row r="97" spans="1:10">
      <c r="A97"/>
      <c r="F97" s="112"/>
      <c r="G97" s="112"/>
    </row>
    <row r="98" spans="1:10">
      <c r="A98"/>
      <c r="F98" s="112"/>
      <c r="G98" s="112"/>
    </row>
    <row r="99" spans="1:10">
      <c r="A99"/>
      <c r="F99" s="112"/>
      <c r="G99" s="112"/>
    </row>
    <row r="100" spans="1:10">
      <c r="A100"/>
      <c r="F100" s="112"/>
      <c r="G100" s="112"/>
      <c r="J100" s="113"/>
    </row>
    <row r="101" spans="1:10">
      <c r="A101"/>
      <c r="F101" s="112"/>
      <c r="G101" s="112"/>
      <c r="H101" s="112"/>
    </row>
    <row r="102" spans="1:10">
      <c r="A102"/>
      <c r="F102" s="112"/>
      <c r="G102" s="112"/>
      <c r="H102" s="112"/>
    </row>
    <row r="103" spans="1:10">
      <c r="A103"/>
      <c r="F103" s="112"/>
      <c r="G103" s="112"/>
      <c r="H103" s="112"/>
    </row>
    <row r="104" spans="1:10">
      <c r="A104"/>
      <c r="F104" s="112"/>
      <c r="G104" s="112"/>
      <c r="H104" s="112"/>
    </row>
    <row r="105" spans="1:10">
      <c r="A105"/>
      <c r="F105" s="112"/>
      <c r="G105" s="112"/>
      <c r="H105" s="112"/>
    </row>
    <row r="106" spans="1:10">
      <c r="A106"/>
      <c r="F106" s="112"/>
      <c r="G106" s="112"/>
      <c r="H106" s="112"/>
    </row>
    <row r="107" spans="1:10">
      <c r="A107"/>
      <c r="F107" s="112"/>
      <c r="G107" s="112"/>
      <c r="H107" s="112"/>
    </row>
  </sheetData>
  <sheetProtection algorithmName="SHA-512" hashValue="CfQE+eEHZBakTmSARjEHLQLDN6tV2Vwmx2RCbKkaGoEnibHPzbzyfG3bpS5isrUQkzzuWyeeDqcMULiNd9OwwQ==" saltValue="MLprHFAZw8RN2/i7OIp+/A==" spinCount="100000" sheet="1" formatCells="0" formatColumns="0" formatRows="0" insertColumns="0" insertRows="0" insertHyperlinks="0" deleteColumns="0" deleteRows="0" sort="0" autoFilter="0" pivotTables="0"/>
  <autoFilter ref="A2:N2" xr:uid="{FEC32E61-FCE9-47D0-8389-A4E7D8269A4E}"/>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workbookViewId="0">
      <selection activeCell="I39" sqref="I39"/>
    </sheetView>
  </sheetViews>
  <sheetFormatPr defaultRowHeight="13.5"/>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申込書</vt:lpstr>
      <vt:lpstr>無料サインアップ要否判断チャート（※7）</vt:lpstr>
      <vt:lpstr>アカウント番号確認方法</vt:lpstr>
      <vt:lpstr>Order Form</vt:lpstr>
      <vt:lpstr>変更履歴</vt:lpstr>
      <vt:lpstr>※データ</vt:lpstr>
      <vt:lpstr>（非表示にする）OrderFormサンプル</vt:lpstr>
      <vt:lpstr>'Order Form'!Print_Area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水野 旭海(2課)</dc:creator>
  <cp:lastModifiedBy>Sato, Minako</cp:lastModifiedBy>
  <dcterms:created xsi:type="dcterms:W3CDTF">2020-02-06T00:31:51Z</dcterms:created>
  <dcterms:modified xsi:type="dcterms:W3CDTF">2025-03-27T13:05:47Z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3c400-78e7-4d42-982d-273adef68ef9_Enabled">
    <vt:lpwstr>true</vt:lpwstr>
  </property>
  <property fmtid="{D5CDD505-2E9C-101B-9397-08002B2CF9AE}" pid="3" name="MSIP_Label_3a23c400-78e7-4d42-982d-273adef68ef9_SetDate">
    <vt:lpwstr>2025-03-27T06:11:41Z</vt:lpwstr>
  </property>
  <property fmtid="{D5CDD505-2E9C-101B-9397-08002B2CF9AE}" pid="4" name="MSIP_Label_3a23c400-78e7-4d42-982d-273adef68ef9_Method">
    <vt:lpwstr>Standard</vt:lpwstr>
  </property>
  <property fmtid="{D5CDD505-2E9C-101B-9397-08002B2CF9AE}" pid="5" name="MSIP_Label_3a23c400-78e7-4d42-982d-273adef68ef9_Name">
    <vt:lpwstr>3a23c400-78e7-4d42-982d-273adef68ef9</vt:lpwstr>
  </property>
  <property fmtid="{D5CDD505-2E9C-101B-9397-08002B2CF9AE}" pid="6" name="MSIP_Label_3a23c400-78e7-4d42-982d-273adef68ef9_SiteId">
    <vt:lpwstr>7fe14ab6-8f5d-4139-84bf-cd8aed0ee6b9</vt:lpwstr>
  </property>
  <property fmtid="{D5CDD505-2E9C-101B-9397-08002B2CF9AE}" pid="7" name="MSIP_Label_3a23c400-78e7-4d42-982d-273adef68ef9_ActionId">
    <vt:lpwstr>ba50831d-20f0-4c7e-88ab-d10484dac452</vt:lpwstr>
  </property>
  <property fmtid="{D5CDD505-2E9C-101B-9397-08002B2CF9AE}" pid="8" name="MSIP_Label_3a23c400-78e7-4d42-982d-273adef68ef9_ContentBits">
    <vt:lpwstr>0</vt:lpwstr>
  </property>
  <property fmtid="{D5CDD505-2E9C-101B-9397-08002B2CF9AE}" pid="9" name="MSIP_Label_3a23c400-78e7-4d42-982d-273adef68ef9_Tag">
    <vt:lpwstr>10, 3, 0, 1</vt:lpwstr>
  </property>
</Properties>
</file>